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6.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2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2.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worksheets/sheet17.xml" ContentType="application/vnd.openxmlformats-officedocument.spreadsheetml.worksheet+xml"/>
  <Override PartName="/xl/worksheets/sheet16.xml" ContentType="application/vnd.openxmlformats-officedocument.spreadsheetml.worksheet+xml"/>
  <Override PartName="/xl/worksheets/sheet8.xml" ContentType="application/vnd.openxmlformats-officedocument.spreadsheetml.worksheet+xml"/>
  <Override PartName="/xl/drawings/drawing8.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9.xml" ContentType="application/vnd.openxmlformats-officedocument.drawing+xml"/>
  <Override PartName="/xl/drawings/drawing5.xml" ContentType="application/vnd.openxmlformats-officedocument.drawing+xml"/>
  <Override PartName="/xl/worksheets/sheet9.xml" ContentType="application/vnd.openxmlformats-officedocument.spreadsheetml.worksheet+xml"/>
  <Override PartName="/xl/drawings/drawing7.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drawings/drawing6.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tabRatio="970" activeTab="25"/>
  </bookViews>
  <sheets>
    <sheet name="TC huyện NTM" sheetId="8" r:id="rId1"/>
    <sheet name="P.LĐ1" sheetId="9" r:id="rId2"/>
    <sheet name="P.LĐ2" sheetId="10" r:id="rId3"/>
    <sheet name="P.LĐ3" sheetId="11" r:id="rId4"/>
    <sheet name="P.GD&amp;ĐT1" sheetId="12" r:id="rId5"/>
    <sheet name="P.GD&amp;ĐT2" sheetId="13" r:id="rId6"/>
    <sheet name="BHYT" sheetId="14" r:id="rId7"/>
    <sheet name="Trung tâm Y tế" sheetId="15" r:id="rId8"/>
    <sheet name="PNN1" sheetId="2" r:id="rId9"/>
    <sheet name="PNN2" sheetId="3" r:id="rId10"/>
    <sheet name="P.TNMT" sheetId="18" r:id="rId11"/>
    <sheet name="P.TNMT2" sheetId="17" r:id="rId12"/>
    <sheet name="P.TNMT3" sheetId="19" r:id="rId13"/>
    <sheet name="Biểu xã NTM" sheetId="20" r:id="rId14"/>
    <sheet name="P.NN3" sheetId="21" r:id="rId15"/>
    <sheet name="P.NN5" sheetId="4" r:id="rId16"/>
    <sheet name="P.NN4" sheetId="5" r:id="rId17"/>
    <sheet name="CCTK" sheetId="23" r:id="rId18"/>
    <sheet name="P.KTHT" sheetId="24" r:id="rId19"/>
    <sheet name="P.NN6" sheetId="25" r:id="rId20"/>
    <sheet name="P.NN7" sheetId="26" r:id="rId21"/>
    <sheet name="P.NN8" sheetId="27" r:id="rId22"/>
    <sheet name="Thủy sản" sheetId="6" r:id="rId23"/>
    <sheet name="MH kiểu mẫu" sheetId="28" r:id="rId24"/>
    <sheet name="Vùng hh" sheetId="29" r:id="rId25"/>
    <sheet name="NTM" sheetId="30" r:id="rId26"/>
    <sheet name="PGD&amp;ĐT" sheetId="31" r:id="rId27"/>
    <sheet name="PGD" sheetId="32" r:id="rId28"/>
  </sheets>
  <externalReferences>
    <externalReference r:id="rId29"/>
  </externalReferences>
  <calcPr calcId="124519"/>
</workbook>
</file>

<file path=xl/calcChain.xml><?xml version="1.0" encoding="utf-8"?>
<calcChain xmlns="http://schemas.openxmlformats.org/spreadsheetml/2006/main">
  <c r="J47" i="32"/>
  <c r="I47"/>
  <c r="H47"/>
  <c r="G47"/>
  <c r="G48" s="1"/>
  <c r="F47"/>
  <c r="E47"/>
  <c r="J40"/>
  <c r="J41" s="1"/>
  <c r="H40"/>
  <c r="G40"/>
  <c r="G41" s="1"/>
  <c r="F40"/>
  <c r="E40"/>
  <c r="E41" s="1"/>
  <c r="D40"/>
  <c r="I39"/>
  <c r="I38"/>
  <c r="I37"/>
  <c r="I36"/>
  <c r="I35"/>
  <c r="I34"/>
  <c r="I33"/>
  <c r="I30"/>
  <c r="I29"/>
  <c r="I28"/>
  <c r="I27"/>
  <c r="I26"/>
  <c r="I25"/>
  <c r="I24"/>
  <c r="I23"/>
  <c r="I22"/>
  <c r="I21"/>
  <c r="I16"/>
  <c r="I15"/>
  <c r="I14"/>
  <c r="I13"/>
  <c r="I10"/>
  <c r="I9"/>
  <c r="I8"/>
  <c r="I7"/>
  <c r="I40" s="1"/>
  <c r="N10" i="12"/>
  <c r="D41" i="6"/>
  <c r="C41"/>
  <c r="C38"/>
  <c r="J22" i="2"/>
  <c r="J23"/>
  <c r="J24"/>
  <c r="J25"/>
  <c r="J26"/>
  <c r="J27"/>
  <c r="J28"/>
  <c r="J29"/>
  <c r="J30"/>
  <c r="J31"/>
  <c r="J32"/>
  <c r="J33"/>
  <c r="J34"/>
  <c r="J35"/>
  <c r="J36"/>
  <c r="J37"/>
  <c r="J38"/>
  <c r="J39"/>
  <c r="J40"/>
  <c r="J42"/>
  <c r="J21"/>
  <c r="Q12" i="9"/>
  <c r="L45" i="13"/>
  <c r="K45"/>
  <c r="J47"/>
  <c r="J46"/>
  <c r="J45"/>
  <c r="L51" i="4"/>
  <c r="L50"/>
  <c r="K51"/>
  <c r="J51"/>
  <c r="K50"/>
  <c r="J50"/>
  <c r="I35" i="5"/>
  <c r="H35"/>
  <c r="G35"/>
  <c r="G105"/>
  <c r="G43"/>
  <c r="H24"/>
  <c r="G39"/>
  <c r="D35" i="6"/>
  <c r="E35"/>
  <c r="F35"/>
  <c r="G35"/>
  <c r="H35"/>
  <c r="C35"/>
  <c r="W10" i="15"/>
  <c r="W9"/>
  <c r="R42"/>
  <c r="R40"/>
  <c r="R21"/>
  <c r="R22"/>
  <c r="R23"/>
  <c r="R24"/>
  <c r="R25"/>
  <c r="R26"/>
  <c r="R27"/>
  <c r="R28"/>
  <c r="R29"/>
  <c r="R30"/>
  <c r="R31"/>
  <c r="R32"/>
  <c r="R33"/>
  <c r="R34"/>
  <c r="R35"/>
  <c r="R36"/>
  <c r="R37"/>
  <c r="R38"/>
  <c r="R39"/>
  <c r="R19"/>
  <c r="R17"/>
  <c r="R18"/>
  <c r="R15"/>
  <c r="R12"/>
  <c r="R13"/>
  <c r="R14"/>
  <c r="P9"/>
  <c r="R11"/>
  <c r="R9" l="1"/>
  <c r="M42" i="17"/>
  <c r="M40"/>
  <c r="M34"/>
  <c r="M35"/>
  <c r="M36"/>
  <c r="M37"/>
  <c r="M38"/>
  <c r="M39"/>
  <c r="M26"/>
  <c r="M27"/>
  <c r="M28"/>
  <c r="M29"/>
  <c r="M30"/>
  <c r="M31"/>
  <c r="M32"/>
  <c r="M33"/>
  <c r="M21"/>
  <c r="M22"/>
  <c r="M23"/>
  <c r="M24"/>
  <c r="M25"/>
  <c r="M19"/>
  <c r="M18"/>
  <c r="M17"/>
  <c r="M15"/>
  <c r="M12"/>
  <c r="M13"/>
  <c r="M14"/>
  <c r="M11"/>
  <c r="O36" i="3" l="1"/>
  <c r="L10" i="2"/>
  <c r="K10"/>
  <c r="D14" i="27"/>
  <c r="C14"/>
  <c r="O42" i="3"/>
  <c r="M42"/>
  <c r="J42"/>
  <c r="G43"/>
  <c r="G42"/>
  <c r="G41"/>
  <c r="M40"/>
  <c r="J40"/>
  <c r="H40"/>
  <c r="G40"/>
  <c r="M39"/>
  <c r="J39"/>
  <c r="G39"/>
  <c r="M38"/>
  <c r="J38"/>
  <c r="G38"/>
  <c r="M37"/>
  <c r="J37"/>
  <c r="H37"/>
  <c r="G37"/>
  <c r="M36"/>
  <c r="J36"/>
  <c r="G36"/>
  <c r="M35"/>
  <c r="H35"/>
  <c r="J35" s="1"/>
  <c r="G35"/>
  <c r="M34"/>
  <c r="H34"/>
  <c r="J34" s="1"/>
  <c r="G34"/>
  <c r="O33"/>
  <c r="M33"/>
  <c r="J33"/>
  <c r="G33"/>
  <c r="M32"/>
  <c r="H32"/>
  <c r="J32" s="1"/>
  <c r="G32"/>
  <c r="M31"/>
  <c r="H31"/>
  <c r="J31" s="1"/>
  <c r="G31"/>
  <c r="M30"/>
  <c r="H30"/>
  <c r="J30" s="1"/>
  <c r="G30"/>
  <c r="M29"/>
  <c r="J29"/>
  <c r="G29"/>
  <c r="M28"/>
  <c r="J28"/>
  <c r="G28"/>
  <c r="O27"/>
  <c r="M27"/>
  <c r="J27"/>
  <c r="G27"/>
  <c r="O26"/>
  <c r="M26"/>
  <c r="J26"/>
  <c r="G26"/>
  <c r="O25"/>
  <c r="M25"/>
  <c r="J25"/>
  <c r="G25"/>
  <c r="O24"/>
  <c r="M24"/>
  <c r="J24"/>
  <c r="G24"/>
  <c r="O23"/>
  <c r="M23"/>
  <c r="J23"/>
  <c r="G23"/>
  <c r="O22"/>
  <c r="M22"/>
  <c r="J22"/>
  <c r="G22"/>
  <c r="O21"/>
  <c r="M21"/>
  <c r="J21"/>
  <c r="G21"/>
  <c r="G20"/>
  <c r="K19"/>
  <c r="M19" s="1"/>
  <c r="H19"/>
  <c r="J19" s="1"/>
  <c r="G19"/>
  <c r="O18"/>
  <c r="M18"/>
  <c r="J18"/>
  <c r="G18"/>
  <c r="O17"/>
  <c r="M17"/>
  <c r="J17"/>
  <c r="H17"/>
  <c r="G17"/>
  <c r="G16"/>
  <c r="O15"/>
  <c r="M15"/>
  <c r="H15"/>
  <c r="J15" s="1"/>
  <c r="G15"/>
  <c r="O14"/>
  <c r="M14"/>
  <c r="J14"/>
  <c r="H14"/>
  <c r="G14"/>
  <c r="O13"/>
  <c r="M13"/>
  <c r="H13"/>
  <c r="J13" s="1"/>
  <c r="G13"/>
  <c r="O12"/>
  <c r="M12"/>
  <c r="J12"/>
  <c r="H12"/>
  <c r="G12"/>
  <c r="M11"/>
  <c r="K11"/>
  <c r="O11" s="1"/>
  <c r="J11"/>
  <c r="H11"/>
  <c r="G11"/>
  <c r="N10"/>
  <c r="N9" s="1"/>
  <c r="L10"/>
  <c r="F10"/>
  <c r="G10" s="1"/>
  <c r="E10"/>
  <c r="L9"/>
  <c r="F9"/>
  <c r="G9" s="1"/>
  <c r="E9"/>
  <c r="E10" i="17"/>
  <c r="J46" i="20"/>
  <c r="G43" i="2"/>
  <c r="G42"/>
  <c r="G41"/>
  <c r="G40"/>
  <c r="G39"/>
  <c r="G38"/>
  <c r="G37"/>
  <c r="G36"/>
  <c r="G35"/>
  <c r="G34"/>
  <c r="G33"/>
  <c r="G32"/>
  <c r="G31"/>
  <c r="G30"/>
  <c r="G29"/>
  <c r="G28"/>
  <c r="G27"/>
  <c r="G26"/>
  <c r="G25"/>
  <c r="G24"/>
  <c r="G23"/>
  <c r="G22"/>
  <c r="G21"/>
  <c r="G20"/>
  <c r="G19"/>
  <c r="G18"/>
  <c r="G17"/>
  <c r="G16"/>
  <c r="G15"/>
  <c r="G14"/>
  <c r="G13"/>
  <c r="G12"/>
  <c r="G11"/>
  <c r="L42"/>
  <c r="M42" s="1"/>
  <c r="M40"/>
  <c r="M39"/>
  <c r="M38"/>
  <c r="M37"/>
  <c r="M36"/>
  <c r="M35"/>
  <c r="M34"/>
  <c r="M33"/>
  <c r="M32"/>
  <c r="M31"/>
  <c r="M30"/>
  <c r="M29"/>
  <c r="M28"/>
  <c r="M27"/>
  <c r="I27"/>
  <c r="M26"/>
  <c r="M25"/>
  <c r="M24"/>
  <c r="M23"/>
  <c r="M22"/>
  <c r="M21"/>
  <c r="M19"/>
  <c r="K19"/>
  <c r="J19"/>
  <c r="M18"/>
  <c r="J18"/>
  <c r="M17"/>
  <c r="J17"/>
  <c r="M15"/>
  <c r="J15"/>
  <c r="M14"/>
  <c r="J14"/>
  <c r="M13"/>
  <c r="J13"/>
  <c r="M12"/>
  <c r="J12"/>
  <c r="M11"/>
  <c r="K11"/>
  <c r="J11"/>
  <c r="I52" i="20"/>
  <c r="I40"/>
  <c r="F38" i="6"/>
  <c r="E38"/>
  <c r="G42" i="9"/>
  <c r="G41"/>
  <c r="G40"/>
  <c r="G39"/>
  <c r="G38"/>
  <c r="G37"/>
  <c r="G36"/>
  <c r="G35"/>
  <c r="G34"/>
  <c r="G33"/>
  <c r="G32"/>
  <c r="G31"/>
  <c r="G30"/>
  <c r="G29"/>
  <c r="G28"/>
  <c r="G27"/>
  <c r="G26"/>
  <c r="G25"/>
  <c r="G24"/>
  <c r="G23"/>
  <c r="G22"/>
  <c r="G21"/>
  <c r="G19"/>
  <c r="G18"/>
  <c r="G17"/>
  <c r="G16"/>
  <c r="G15"/>
  <c r="G14"/>
  <c r="G13"/>
  <c r="G12"/>
  <c r="G11"/>
  <c r="G10"/>
  <c r="K20" i="20"/>
  <c r="N10" i="24"/>
  <c r="F9"/>
  <c r="E9"/>
  <c r="F10"/>
  <c r="E10"/>
  <c r="M41" i="10"/>
  <c r="G42"/>
  <c r="G41"/>
  <c r="M39"/>
  <c r="M38"/>
  <c r="J38"/>
  <c r="G38"/>
  <c r="M37"/>
  <c r="J37"/>
  <c r="G37"/>
  <c r="M36"/>
  <c r="J36"/>
  <c r="G36"/>
  <c r="M35"/>
  <c r="J35"/>
  <c r="G35"/>
  <c r="M34"/>
  <c r="J34"/>
  <c r="G34"/>
  <c r="M33"/>
  <c r="J33"/>
  <c r="G33"/>
  <c r="M32"/>
  <c r="J32"/>
  <c r="G32"/>
  <c r="M31"/>
  <c r="J31"/>
  <c r="G31"/>
  <c r="M30"/>
  <c r="J30"/>
  <c r="G30"/>
  <c r="M29"/>
  <c r="J29"/>
  <c r="G29"/>
  <c r="M28"/>
  <c r="J28"/>
  <c r="G28"/>
  <c r="M27"/>
  <c r="J27"/>
  <c r="G27"/>
  <c r="M25"/>
  <c r="J25"/>
  <c r="G25"/>
  <c r="M24"/>
  <c r="J24"/>
  <c r="G24"/>
  <c r="M23"/>
  <c r="J23"/>
  <c r="G23"/>
  <c r="M22"/>
  <c r="J22"/>
  <c r="G22"/>
  <c r="M21"/>
  <c r="J21"/>
  <c r="G21"/>
  <c r="G19"/>
  <c r="M18"/>
  <c r="J18"/>
  <c r="G18"/>
  <c r="M17"/>
  <c r="J17"/>
  <c r="G17"/>
  <c r="M16"/>
  <c r="J16"/>
  <c r="G16"/>
  <c r="G15"/>
  <c r="M14"/>
  <c r="J14"/>
  <c r="G14"/>
  <c r="M13"/>
  <c r="J13"/>
  <c r="G13"/>
  <c r="M12"/>
  <c r="J12"/>
  <c r="G12"/>
  <c r="M11"/>
  <c r="J11"/>
  <c r="G11"/>
  <c r="M10"/>
  <c r="J10"/>
  <c r="G10"/>
  <c r="N10" i="19"/>
  <c r="O10" i="12"/>
  <c r="K8" i="10"/>
  <c r="L43" i="24"/>
  <c r="M42"/>
  <c r="M40"/>
  <c r="M39"/>
  <c r="M38"/>
  <c r="M37"/>
  <c r="M36"/>
  <c r="M35"/>
  <c r="M34"/>
  <c r="M33"/>
  <c r="M32"/>
  <c r="M31"/>
  <c r="M30"/>
  <c r="M29"/>
  <c r="M28"/>
  <c r="M27"/>
  <c r="M26"/>
  <c r="M25"/>
  <c r="M24"/>
  <c r="M23"/>
  <c r="M22"/>
  <c r="M21"/>
  <c r="M19"/>
  <c r="M18"/>
  <c r="M17"/>
  <c r="M15"/>
  <c r="M14"/>
  <c r="M13"/>
  <c r="M12"/>
  <c r="M11"/>
  <c r="M10" i="3" l="1"/>
  <c r="P10" s="1"/>
  <c r="K9"/>
  <c r="M9" s="1"/>
  <c r="K10"/>
  <c r="O10" s="1"/>
  <c r="O19"/>
  <c r="M41" i="19"/>
  <c r="J41"/>
  <c r="G41"/>
  <c r="M40"/>
  <c r="J40"/>
  <c r="G40"/>
  <c r="M38"/>
  <c r="J38"/>
  <c r="G38"/>
  <c r="M37"/>
  <c r="J37"/>
  <c r="G37"/>
  <c r="J36"/>
  <c r="G36"/>
  <c r="M35"/>
  <c r="J35"/>
  <c r="G35"/>
  <c r="M34"/>
  <c r="J34"/>
  <c r="G34"/>
  <c r="M33"/>
  <c r="J33"/>
  <c r="G33"/>
  <c r="M30"/>
  <c r="J30"/>
  <c r="G30"/>
  <c r="M29"/>
  <c r="J29"/>
  <c r="G29"/>
  <c r="M27"/>
  <c r="J27"/>
  <c r="G27"/>
  <c r="M25"/>
  <c r="J25"/>
  <c r="G25"/>
  <c r="M23"/>
  <c r="J23"/>
  <c r="G23"/>
  <c r="M22"/>
  <c r="J22"/>
  <c r="G22"/>
  <c r="M18"/>
  <c r="J18"/>
  <c r="G18"/>
  <c r="G16"/>
  <c r="M13"/>
  <c r="J13"/>
  <c r="G13"/>
  <c r="M12"/>
  <c r="J12"/>
  <c r="G12"/>
  <c r="M11"/>
  <c r="J11"/>
  <c r="G11"/>
  <c r="O9" i="3" l="1"/>
  <c r="G43" i="17"/>
  <c r="J42"/>
  <c r="G42"/>
  <c r="G41"/>
  <c r="J40"/>
  <c r="G40"/>
  <c r="J38"/>
  <c r="G38"/>
  <c r="J37"/>
  <c r="G37"/>
  <c r="J35"/>
  <c r="G35"/>
  <c r="J34"/>
  <c r="G34"/>
  <c r="J33"/>
  <c r="G33"/>
  <c r="J31"/>
  <c r="G31"/>
  <c r="J30"/>
  <c r="G30"/>
  <c r="J29"/>
  <c r="G29"/>
  <c r="J28"/>
  <c r="G28"/>
  <c r="J27"/>
  <c r="G27"/>
  <c r="J25"/>
  <c r="G25"/>
  <c r="J23"/>
  <c r="G23"/>
  <c r="J22"/>
  <c r="G22"/>
  <c r="J19"/>
  <c r="J18"/>
  <c r="G18"/>
  <c r="G16"/>
  <c r="J13"/>
  <c r="G13"/>
  <c r="J12"/>
  <c r="G12"/>
  <c r="J11"/>
  <c r="G11"/>
  <c r="M35" i="18"/>
  <c r="G41"/>
  <c r="M40"/>
  <c r="J40"/>
  <c r="G40"/>
  <c r="M37"/>
  <c r="J37"/>
  <c r="G37"/>
  <c r="M36"/>
  <c r="J36"/>
  <c r="G36"/>
  <c r="J35"/>
  <c r="G35"/>
  <c r="M34"/>
  <c r="J34"/>
  <c r="G34"/>
  <c r="M33"/>
  <c r="J33"/>
  <c r="G33"/>
  <c r="M30"/>
  <c r="J30"/>
  <c r="G30"/>
  <c r="M29"/>
  <c r="J29"/>
  <c r="G29"/>
  <c r="M27"/>
  <c r="J27"/>
  <c r="G27"/>
  <c r="M25"/>
  <c r="J25"/>
  <c r="G25"/>
  <c r="M23"/>
  <c r="J23"/>
  <c r="G23"/>
  <c r="M22"/>
  <c r="J22"/>
  <c r="G22"/>
  <c r="M18"/>
  <c r="J18"/>
  <c r="G18"/>
  <c r="G16"/>
  <c r="M15"/>
  <c r="J15"/>
  <c r="G15"/>
  <c r="M13"/>
  <c r="J13"/>
  <c r="G13"/>
  <c r="M12"/>
  <c r="J12"/>
  <c r="G12"/>
  <c r="M11"/>
  <c r="J11"/>
  <c r="G11"/>
  <c r="M41" i="14" l="1"/>
  <c r="M39"/>
  <c r="M38"/>
  <c r="M37"/>
  <c r="M36"/>
  <c r="M35"/>
  <c r="M34"/>
  <c r="M33"/>
  <c r="M32"/>
  <c r="M31"/>
  <c r="M30"/>
  <c r="M29"/>
  <c r="M28"/>
  <c r="M27"/>
  <c r="M26"/>
  <c r="M25"/>
  <c r="M24"/>
  <c r="M23"/>
  <c r="M22"/>
  <c r="M21"/>
  <c r="M20"/>
  <c r="M18"/>
  <c r="M17"/>
  <c r="M16"/>
  <c r="M14"/>
  <c r="M13"/>
  <c r="M12"/>
  <c r="M11"/>
  <c r="M10"/>
  <c r="J39" l="1"/>
  <c r="J38"/>
  <c r="J37"/>
  <c r="J36"/>
  <c r="J35"/>
  <c r="J34"/>
  <c r="J33"/>
  <c r="J32"/>
  <c r="J31"/>
  <c r="J30"/>
  <c r="J29"/>
  <c r="J28"/>
  <c r="J27"/>
  <c r="J26"/>
  <c r="J25"/>
  <c r="J24"/>
  <c r="J23"/>
  <c r="J22"/>
  <c r="J21"/>
  <c r="J20"/>
  <c r="J18"/>
  <c r="J17"/>
  <c r="J16"/>
  <c r="J14"/>
  <c r="J13"/>
  <c r="J12"/>
  <c r="J11"/>
  <c r="J10"/>
  <c r="H40" i="24"/>
  <c r="I40"/>
  <c r="J42"/>
  <c r="M42" i="11"/>
  <c r="G43"/>
  <c r="G42"/>
  <c r="M40"/>
  <c r="M39"/>
  <c r="J39"/>
  <c r="G39"/>
  <c r="M38"/>
  <c r="J38"/>
  <c r="G38"/>
  <c r="M37"/>
  <c r="J37"/>
  <c r="G37"/>
  <c r="M36"/>
  <c r="J36"/>
  <c r="G36"/>
  <c r="M35"/>
  <c r="J35"/>
  <c r="G35"/>
  <c r="M34"/>
  <c r="J34"/>
  <c r="G34"/>
  <c r="M33"/>
  <c r="J33"/>
  <c r="G33"/>
  <c r="M32"/>
  <c r="J32"/>
  <c r="G32"/>
  <c r="M31"/>
  <c r="J31"/>
  <c r="G31"/>
  <c r="M30"/>
  <c r="J30"/>
  <c r="G30"/>
  <c r="M29"/>
  <c r="J29"/>
  <c r="G29"/>
  <c r="M28"/>
  <c r="J28"/>
  <c r="G28"/>
  <c r="M27"/>
  <c r="M26"/>
  <c r="J26"/>
  <c r="G26"/>
  <c r="M25"/>
  <c r="J25"/>
  <c r="G25"/>
  <c r="M24"/>
  <c r="J24"/>
  <c r="G24"/>
  <c r="M23"/>
  <c r="J23"/>
  <c r="G23"/>
  <c r="M22"/>
  <c r="J22"/>
  <c r="G22"/>
  <c r="G20"/>
  <c r="M19"/>
  <c r="J19"/>
  <c r="G19"/>
  <c r="M18"/>
  <c r="J18"/>
  <c r="G18"/>
  <c r="M17"/>
  <c r="J17"/>
  <c r="G17"/>
  <c r="G16"/>
  <c r="M15"/>
  <c r="J15"/>
  <c r="G15"/>
  <c r="M14"/>
  <c r="J14"/>
  <c r="G14"/>
  <c r="M13"/>
  <c r="J13"/>
  <c r="G13"/>
  <c r="M12"/>
  <c r="J12"/>
  <c r="G12"/>
  <c r="M11"/>
  <c r="J11"/>
  <c r="G11"/>
  <c r="Q41" i="9"/>
  <c r="N41"/>
  <c r="Q39"/>
  <c r="N39"/>
  <c r="K39"/>
  <c r="Q38"/>
  <c r="N38"/>
  <c r="K38"/>
  <c r="Q37"/>
  <c r="N37"/>
  <c r="K37"/>
  <c r="Q36"/>
  <c r="N36"/>
  <c r="K36"/>
  <c r="Q35"/>
  <c r="N35"/>
  <c r="K35"/>
  <c r="Q34"/>
  <c r="N34"/>
  <c r="K34"/>
  <c r="Q33"/>
  <c r="N33"/>
  <c r="K33"/>
  <c r="Q32"/>
  <c r="N32"/>
  <c r="K32"/>
  <c r="Q31"/>
  <c r="N31"/>
  <c r="K31"/>
  <c r="Q30"/>
  <c r="N30"/>
  <c r="K30"/>
  <c r="Q29"/>
  <c r="N29"/>
  <c r="K29"/>
  <c r="Q28"/>
  <c r="N28"/>
  <c r="K28"/>
  <c r="Q26"/>
  <c r="N26"/>
  <c r="K26"/>
  <c r="Q25"/>
  <c r="N25"/>
  <c r="K25"/>
  <c r="Q24"/>
  <c r="N24"/>
  <c r="K24"/>
  <c r="Q23"/>
  <c r="N23"/>
  <c r="K23"/>
  <c r="Q22"/>
  <c r="N22"/>
  <c r="K22"/>
  <c r="Q21"/>
  <c r="N21"/>
  <c r="K21"/>
  <c r="Q20"/>
  <c r="N20"/>
  <c r="Q18"/>
  <c r="N18"/>
  <c r="K18"/>
  <c r="Q17"/>
  <c r="N17"/>
  <c r="K17"/>
  <c r="Q16"/>
  <c r="N16"/>
  <c r="K16"/>
  <c r="Q14"/>
  <c r="N14"/>
  <c r="K14"/>
  <c r="K13"/>
  <c r="N12"/>
  <c r="K12"/>
  <c r="Q11"/>
  <c r="N11"/>
  <c r="K11"/>
  <c r="Q10"/>
  <c r="N10"/>
  <c r="K10"/>
  <c r="L10" i="11"/>
  <c r="K10"/>
  <c r="F10"/>
  <c r="E10"/>
  <c r="G10" s="1"/>
  <c r="L9"/>
  <c r="K9"/>
  <c r="F9"/>
  <c r="E9"/>
  <c r="K18" i="25"/>
  <c r="K27"/>
  <c r="K22"/>
  <c r="K21"/>
  <c r="E38" i="26"/>
  <c r="F9" i="2"/>
  <c r="K9"/>
  <c r="L9"/>
  <c r="E9"/>
  <c r="F10"/>
  <c r="E10"/>
  <c r="M9" l="1"/>
  <c r="M10" i="11"/>
  <c r="N10" s="1"/>
  <c r="G10" i="2"/>
  <c r="G9"/>
  <c r="M10"/>
  <c r="G9" i="11"/>
  <c r="M9"/>
  <c r="P8" i="9"/>
  <c r="O8"/>
  <c r="P9"/>
  <c r="O9"/>
  <c r="M8"/>
  <c r="N8" s="1"/>
  <c r="L8"/>
  <c r="M9"/>
  <c r="S9" s="1"/>
  <c r="L9"/>
  <c r="G8"/>
  <c r="F9"/>
  <c r="F8"/>
  <c r="E8"/>
  <c r="E9"/>
  <c r="H43" i="15"/>
  <c r="H42"/>
  <c r="H41"/>
  <c r="H40"/>
  <c r="H39"/>
  <c r="H38"/>
  <c r="H37"/>
  <c r="H36"/>
  <c r="H35"/>
  <c r="H34"/>
  <c r="H33"/>
  <c r="H32"/>
  <c r="H31"/>
  <c r="H30"/>
  <c r="H29"/>
  <c r="H28"/>
  <c r="H27"/>
  <c r="H26"/>
  <c r="H25"/>
  <c r="H24"/>
  <c r="H23"/>
  <c r="H22"/>
  <c r="H21"/>
  <c r="H20"/>
  <c r="H19"/>
  <c r="H18"/>
  <c r="H17"/>
  <c r="H16"/>
  <c r="H15"/>
  <c r="H14"/>
  <c r="H13"/>
  <c r="H12"/>
  <c r="L11"/>
  <c r="H11"/>
  <c r="N9" i="2" l="1"/>
  <c r="Q8" i="9"/>
  <c r="N10" i="2"/>
  <c r="E9" i="10"/>
  <c r="F9"/>
  <c r="K9"/>
  <c r="L9"/>
  <c r="Q9" i="9"/>
  <c r="N9"/>
  <c r="G9"/>
  <c r="M9" i="10" l="1"/>
  <c r="G9"/>
  <c r="J16" i="25"/>
  <c r="J41" s="1"/>
  <c r="E135" i="5"/>
  <c r="E134"/>
  <c r="E133"/>
  <c r="E132"/>
  <c r="E131"/>
  <c r="E130"/>
  <c r="D129"/>
  <c r="E129" s="1"/>
  <c r="C129"/>
  <c r="C128"/>
  <c r="E127"/>
  <c r="E126"/>
  <c r="D125"/>
  <c r="E125" s="1"/>
  <c r="C125"/>
  <c r="E124"/>
  <c r="E123"/>
  <c r="D122"/>
  <c r="C122"/>
  <c r="C117" s="1"/>
  <c r="E121"/>
  <c r="E120"/>
  <c r="E119"/>
  <c r="E118"/>
  <c r="E116"/>
  <c r="E115"/>
  <c r="E114"/>
  <c r="E113"/>
  <c r="E112"/>
  <c r="C111"/>
  <c r="E111" s="1"/>
  <c r="E110"/>
  <c r="E109"/>
  <c r="E108"/>
  <c r="E107"/>
  <c r="D106"/>
  <c r="E106" s="1"/>
  <c r="C106"/>
  <c r="C105"/>
  <c r="C104" s="1"/>
  <c r="E103"/>
  <c r="E102"/>
  <c r="E101"/>
  <c r="E100"/>
  <c r="E99"/>
  <c r="E98"/>
  <c r="E97"/>
  <c r="E96"/>
  <c r="E95"/>
  <c r="E94"/>
  <c r="E93"/>
  <c r="E92"/>
  <c r="E91"/>
  <c r="E90"/>
  <c r="D89"/>
  <c r="C89"/>
  <c r="C38" s="1"/>
  <c r="C6" s="1"/>
  <c r="E88"/>
  <c r="E87"/>
  <c r="E86"/>
  <c r="E85"/>
  <c r="E84"/>
  <c r="E83"/>
  <c r="E82"/>
  <c r="E81"/>
  <c r="E80"/>
  <c r="E79"/>
  <c r="E78"/>
  <c r="E77"/>
  <c r="E76"/>
  <c r="E75"/>
  <c r="E74"/>
  <c r="E73"/>
  <c r="D72"/>
  <c r="E72" s="1"/>
  <c r="E71"/>
  <c r="E70"/>
  <c r="E69"/>
  <c r="E68"/>
  <c r="E67"/>
  <c r="E66"/>
  <c r="E65"/>
  <c r="E64"/>
  <c r="E63"/>
  <c r="E62"/>
  <c r="E61"/>
  <c r="E60"/>
  <c r="E59"/>
  <c r="E58"/>
  <c r="E57"/>
  <c r="E56"/>
  <c r="D56"/>
  <c r="E55"/>
  <c r="E54"/>
  <c r="E53"/>
  <c r="E52"/>
  <c r="E51"/>
  <c r="E50"/>
  <c r="E49"/>
  <c r="E48"/>
  <c r="E47"/>
  <c r="E46"/>
  <c r="E45"/>
  <c r="E44"/>
  <c r="E43"/>
  <c r="E42"/>
  <c r="E41"/>
  <c r="E40"/>
  <c r="E39"/>
  <c r="D38"/>
  <c r="E38" s="1"/>
  <c r="E36"/>
  <c r="E35"/>
  <c r="E34"/>
  <c r="E33"/>
  <c r="E32"/>
  <c r="E31"/>
  <c r="E30"/>
  <c r="E29"/>
  <c r="E28"/>
  <c r="E27"/>
  <c r="E26"/>
  <c r="E25"/>
  <c r="E24"/>
  <c r="E23"/>
  <c r="E22"/>
  <c r="E21"/>
  <c r="E20"/>
  <c r="E19"/>
  <c r="E18"/>
  <c r="E17"/>
  <c r="E16"/>
  <c r="E15"/>
  <c r="E14"/>
  <c r="E13"/>
  <c r="E12"/>
  <c r="E11"/>
  <c r="E10"/>
  <c r="E9"/>
  <c r="E8"/>
  <c r="D7"/>
  <c r="E7" s="1"/>
  <c r="C7"/>
  <c r="F120" i="21"/>
  <c r="F119"/>
  <c r="F118"/>
  <c r="F117"/>
  <c r="F116"/>
  <c r="F114"/>
  <c r="F113"/>
  <c r="F111"/>
  <c r="F109"/>
  <c r="F108"/>
  <c r="F107"/>
  <c r="F106"/>
  <c r="F105"/>
  <c r="F103"/>
  <c r="F101" s="1"/>
  <c r="F102"/>
  <c r="G101"/>
  <c r="D101"/>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7"/>
  <c r="F36"/>
  <c r="F35"/>
  <c r="F34"/>
  <c r="F33"/>
  <c r="F32"/>
  <c r="F31"/>
  <c r="F30"/>
  <c r="F29"/>
  <c r="F28"/>
  <c r="F27"/>
  <c r="F26"/>
  <c r="F25"/>
  <c r="F24"/>
  <c r="F23"/>
  <c r="F22"/>
  <c r="F21"/>
  <c r="F20"/>
  <c r="F19"/>
  <c r="F18"/>
  <c r="F17"/>
  <c r="F16"/>
  <c r="F15"/>
  <c r="F14"/>
  <c r="F13"/>
  <c r="F12"/>
  <c r="F11"/>
  <c r="F10"/>
  <c r="F9"/>
  <c r="F8" s="1"/>
  <c r="F7" s="1"/>
  <c r="G8"/>
  <c r="G7" s="1"/>
  <c r="D8"/>
  <c r="D7" s="1"/>
  <c r="F9" i="15"/>
  <c r="H9" s="1"/>
  <c r="G9"/>
  <c r="O9"/>
  <c r="Q9"/>
  <c r="S9"/>
  <c r="E9"/>
  <c r="F10"/>
  <c r="G10"/>
  <c r="H10" s="1"/>
  <c r="O10"/>
  <c r="P10"/>
  <c r="R10" s="1"/>
  <c r="Q10"/>
  <c r="S10"/>
  <c r="E10"/>
  <c r="T10" l="1"/>
  <c r="T9"/>
  <c r="E89" i="5"/>
  <c r="D117"/>
  <c r="E117" s="1"/>
  <c r="E122"/>
  <c r="D105"/>
  <c r="D128"/>
  <c r="E128" s="1"/>
  <c r="D104" l="1"/>
  <c r="E105"/>
  <c r="E104" l="1"/>
  <c r="D6"/>
  <c r="E6" s="1"/>
  <c r="G9" i="14"/>
  <c r="F8"/>
  <c r="G8" s="1"/>
  <c r="K8"/>
  <c r="L8"/>
  <c r="M8" s="1"/>
  <c r="E8"/>
  <c r="F9"/>
  <c r="K9"/>
  <c r="L9"/>
  <c r="M9" s="1"/>
  <c r="O9" s="1"/>
  <c r="E9"/>
  <c r="G42"/>
  <c r="G41"/>
  <c r="G40"/>
  <c r="G39"/>
  <c r="G38"/>
  <c r="G37"/>
  <c r="G36"/>
  <c r="G35"/>
  <c r="G34"/>
  <c r="G33"/>
  <c r="G32"/>
  <c r="G31"/>
  <c r="G30"/>
  <c r="G29"/>
  <c r="G28"/>
  <c r="G27"/>
  <c r="G26"/>
  <c r="G25"/>
  <c r="G24"/>
  <c r="G23"/>
  <c r="G22"/>
  <c r="G21"/>
  <c r="G20"/>
  <c r="G19"/>
  <c r="G18"/>
  <c r="G17"/>
  <c r="G16"/>
  <c r="G15"/>
  <c r="G14"/>
  <c r="G13"/>
  <c r="G12"/>
  <c r="G11"/>
  <c r="G10"/>
  <c r="F10" i="19"/>
  <c r="G10" s="1"/>
  <c r="K10"/>
  <c r="L10"/>
  <c r="M10" s="1"/>
  <c r="E10"/>
  <c r="F9"/>
  <c r="G9" s="1"/>
  <c r="K9"/>
  <c r="L9"/>
  <c r="M9" s="1"/>
  <c r="E9"/>
  <c r="F9" i="17"/>
  <c r="G9" s="1"/>
  <c r="K9"/>
  <c r="L9"/>
  <c r="M9" s="1"/>
  <c r="E9"/>
  <c r="F10"/>
  <c r="G10" s="1"/>
  <c r="K10"/>
  <c r="L10"/>
  <c r="M10" s="1"/>
  <c r="F9" i="18"/>
  <c r="G9" s="1"/>
  <c r="K9"/>
  <c r="L9"/>
  <c r="M9" s="1"/>
  <c r="F10"/>
  <c r="G10" s="1"/>
  <c r="K10"/>
  <c r="L10"/>
  <c r="M10" s="1"/>
  <c r="E9"/>
  <c r="E10"/>
  <c r="O8" i="14" l="1"/>
  <c r="M43" i="12"/>
  <c r="J43"/>
  <c r="G43"/>
  <c r="M42"/>
  <c r="J42"/>
  <c r="G42"/>
  <c r="M41"/>
  <c r="J41"/>
  <c r="G41"/>
  <c r="M40"/>
  <c r="J40"/>
  <c r="G40"/>
  <c r="M39"/>
  <c r="J39"/>
  <c r="G39"/>
  <c r="M38"/>
  <c r="J38"/>
  <c r="G38"/>
  <c r="M37"/>
  <c r="J37"/>
  <c r="G37"/>
  <c r="M36"/>
  <c r="J36"/>
  <c r="G36"/>
  <c r="M35"/>
  <c r="J35"/>
  <c r="G35"/>
  <c r="M34"/>
  <c r="J34"/>
  <c r="G34"/>
  <c r="M33"/>
  <c r="J33"/>
  <c r="G33"/>
  <c r="M32"/>
  <c r="J32"/>
  <c r="G32"/>
  <c r="M31"/>
  <c r="J31"/>
  <c r="G31"/>
  <c r="M30"/>
  <c r="J30"/>
  <c r="G30"/>
  <c r="M29"/>
  <c r="J29"/>
  <c r="G29"/>
  <c r="M28"/>
  <c r="J28"/>
  <c r="G28"/>
  <c r="M27"/>
  <c r="J27"/>
  <c r="G27"/>
  <c r="M26"/>
  <c r="J26"/>
  <c r="G26"/>
  <c r="M25"/>
  <c r="J25"/>
  <c r="G25"/>
  <c r="M24"/>
  <c r="J24"/>
  <c r="G24"/>
  <c r="M23"/>
  <c r="J23"/>
  <c r="G23"/>
  <c r="M22"/>
  <c r="J22"/>
  <c r="G22"/>
  <c r="M21"/>
  <c r="J21"/>
  <c r="G21"/>
  <c r="M20"/>
  <c r="J20"/>
  <c r="G20"/>
  <c r="M19"/>
  <c r="J19"/>
  <c r="G19"/>
  <c r="M18"/>
  <c r="J18"/>
  <c r="G18"/>
  <c r="M17"/>
  <c r="J17"/>
  <c r="G17"/>
  <c r="M16"/>
  <c r="J16"/>
  <c r="G16"/>
  <c r="M15"/>
  <c r="J15"/>
  <c r="G15"/>
  <c r="M14"/>
  <c r="J14"/>
  <c r="G14"/>
  <c r="M13"/>
  <c r="J13"/>
  <c r="G13"/>
  <c r="M12"/>
  <c r="J12"/>
  <c r="G12"/>
  <c r="M11"/>
  <c r="J11"/>
  <c r="G11"/>
  <c r="M10"/>
  <c r="G10"/>
  <c r="M9"/>
  <c r="G9"/>
  <c r="L8" i="10" l="1"/>
  <c r="F8"/>
  <c r="E8"/>
  <c r="M8" l="1"/>
  <c r="G8"/>
  <c r="L10" i="24" l="1"/>
  <c r="L9" s="1"/>
  <c r="M9" s="1"/>
  <c r="K10"/>
  <c r="K9" s="1"/>
  <c r="M10" l="1"/>
  <c r="G9"/>
  <c r="G10"/>
  <c r="F45" i="23" l="1"/>
  <c r="G45"/>
  <c r="H45"/>
  <c r="F44"/>
  <c r="G44"/>
  <c r="H44"/>
  <c r="E45"/>
  <c r="E44"/>
</calcChain>
</file>

<file path=xl/sharedStrings.xml><?xml version="1.0" encoding="utf-8"?>
<sst xmlns="http://schemas.openxmlformats.org/spreadsheetml/2006/main" count="2780" uniqueCount="1191">
  <si>
    <t>TT</t>
  </si>
  <si>
    <t>Tên xã</t>
  </si>
  <si>
    <t>Năm công nhận xã đạt chuẩn NTM</t>
  </si>
  <si>
    <t>Tổng số hộ</t>
  </si>
  <si>
    <t>Tỷ lệ (%)</t>
  </si>
  <si>
    <t>Tỷ lệ hộ dùng nước HVS năm 2010</t>
  </si>
  <si>
    <t>Tỷ lệ hộ dùng nước HVS năm được công nhận NTM</t>
  </si>
  <si>
    <t>Số hộ sử dụng nước  HVS</t>
  </si>
  <si>
    <t>Số hộ sử dụng nước HVS</t>
  </si>
  <si>
    <t>Tỷ lệ hộ dùng nước sạch năm 2010</t>
  </si>
  <si>
    <t>Tỷ lệ hộ dùng nước sạch năm được công nhận NTM</t>
  </si>
  <si>
    <t>Số hộ sử dụng nước  sạch</t>
  </si>
  <si>
    <t>Số hộ sử dụng nước sạch</t>
  </si>
  <si>
    <t>Năm đạt chuẩn</t>
  </si>
  <si>
    <t>Tưới</t>
  </si>
  <si>
    <t>Tiêu</t>
  </si>
  <si>
    <t>NTTS</t>
  </si>
  <si>
    <t>Diện tích, tỷ lệ %</t>
  </si>
  <si>
    <t>Thời điểm năm 2010</t>
  </si>
  <si>
    <t>Thời điểm năm đạt chuẩn</t>
  </si>
  <si>
    <t>Tân Phúc</t>
  </si>
  <si>
    <t>Tân Thọ</t>
  </si>
  <si>
    <t>Tân Khang</t>
  </si>
  <si>
    <t>Trung Thành</t>
  </si>
  <si>
    <t>Trung Chính</t>
  </si>
  <si>
    <t>Hoàng Sơn</t>
  </si>
  <si>
    <t>Hoàng Giang</t>
  </si>
  <si>
    <t xml:space="preserve">Tế Nông </t>
  </si>
  <si>
    <t>Tế Thắng</t>
  </si>
  <si>
    <t>Tế Lợi</t>
  </si>
  <si>
    <t>Minh Khôi</t>
  </si>
  <si>
    <t>Minh Nghĩa</t>
  </si>
  <si>
    <t xml:space="preserve">Vạn Thiện </t>
  </si>
  <si>
    <t>Vạn Hoà</t>
  </si>
  <si>
    <t>Vạn Thắng</t>
  </si>
  <si>
    <t>Thăng Long</t>
  </si>
  <si>
    <t>Thăng Thọ</t>
  </si>
  <si>
    <t>Thăng Bình</t>
  </si>
  <si>
    <t>Công Liêm</t>
  </si>
  <si>
    <t>Công Chính</t>
  </si>
  <si>
    <t xml:space="preserve">Trường Minh </t>
  </si>
  <si>
    <t>Trường Trung</t>
  </si>
  <si>
    <t>Trường Giang</t>
  </si>
  <si>
    <t>Trường Sơn</t>
  </si>
  <si>
    <t>Tượng Lĩnh</t>
  </si>
  <si>
    <t>Tượng Sơn</t>
  </si>
  <si>
    <t>Tượng Văn</t>
  </si>
  <si>
    <t>Yên Mỹ</t>
  </si>
  <si>
    <t>Thị trấn</t>
  </si>
  <si>
    <t>Tổng toàn huyện</t>
  </si>
  <si>
    <t>Trong đó (28 xã)</t>
  </si>
  <si>
    <t>Tổng số (29 xã, TT)</t>
  </si>
  <si>
    <t>Đơn vị</t>
  </si>
  <si>
    <t>Tổng chiều dài (Km)</t>
  </si>
  <si>
    <t>Trong đó: Kiên cố hóa (km)</t>
  </si>
  <si>
    <t>Toàn huyện</t>
  </si>
  <si>
    <t>Huyện Nông Cống, tỉnh Thanh Hóa</t>
  </si>
  <si>
    <t>BIỂU TỔNG HỢP</t>
  </si>
  <si>
    <t>KẾT QUẢ THỰC HIỆN TIÊU CHÍ HUYỆN NÔNG THÔN MỚI</t>
  </si>
  <si>
    <t>Tên tiêu chí</t>
  </si>
  <si>
    <t>Nội dung tiêu chí</t>
  </si>
  <si>
    <t>ĐVT</t>
  </si>
  <si>
    <t>Tiêu chuẩn đạt chuẩn</t>
  </si>
  <si>
    <t>Kết quả thực hiện</t>
  </si>
  <si>
    <t>Kết quả tự đánh giá của huyện</t>
  </si>
  <si>
    <t>Quy hoạch</t>
  </si>
  <si>
    <t>Có quy hoạch xây dựng trên địa bàn huyện được phê duyệt</t>
  </si>
  <si>
    <t>Giao thông</t>
  </si>
  <si>
    <t>2.1. Hệ thống giao thông trên địa bàn huyện đảm bảo kết nối tới các xã</t>
  </si>
  <si>
    <t>2.2. Tỷ lệ km đường huyện đạt chuẩn theo quy hoạch</t>
  </si>
  <si>
    <t>Thủy lợi</t>
  </si>
  <si>
    <t>Hệ thống thủy lợi liên xã đồng bộ với hệ thống thủy lợi các xã theo quy hoạch</t>
  </si>
  <si>
    <t>Điện</t>
  </si>
  <si>
    <t>Hệ thống điện liên xã đồng bộ với hệ thống điện các xã theo quy hoạch, đảm bảo yêu cầu kỹ; thuật của cả hệ thống</t>
  </si>
  <si>
    <t>Y tế - Văn hóa - Giáo dục</t>
  </si>
  <si>
    <t>5.1. Bệnh viện huyện đạt tiêu chuẩn bệnh viện hạng 3; Trung tâm y tế huyện đạt chuẩn quốc gia</t>
  </si>
  <si>
    <t>5.2. Trung tâm Văn hóa - Thể thao huyện đạt chuẩn, có các hoạt động văn hóa - thể thao phù hợp kết nối với các xã có hiệu quả</t>
  </si>
  <si>
    <t>5.3. Tỷ lệ trường Trung học phổ thông đạt chuẩn</t>
  </si>
  <si>
    <t>Sản xuất</t>
  </si>
  <si>
    <t>Hình thành vùng sản xuất nông nghiệp hàng hóa tập trung; hoặc có mô hình sản xuất theo chuỗi giá trị, tổ chức liên kết từ sản xuất đến tiêu thụ các sản phẩm chủ lực của huyện</t>
  </si>
  <si>
    <t>Môi trường</t>
  </si>
  <si>
    <t>7.1. Hệ thống thu gom, xử lý chất thải rắn trên địa bàn huyện đạt tiêu chuẩn</t>
  </si>
  <si>
    <t>7.2. Cơ sở sản xuất, chế biến, dịch vụ (công nghiệp, làng nghề, chăn nuôi, chế biến lương thực - thực phẩm) thực hiện đúng các quy định về bảo vệ môi trường</t>
  </si>
  <si>
    <t>An ninh, trật tự XH</t>
  </si>
  <si>
    <t>Đảm bảo an toàn an ninh, trật tự xã hội</t>
  </si>
  <si>
    <t>Chỉ đạo xây dựng NTM</t>
  </si>
  <si>
    <t>9.1. Ban Chỉ đạo Chương trình mục tiêu quốc gia xây dựng nông thôn mới cấp huyện được kiện toàn tổ chức và hoạt động đúng quy định</t>
  </si>
  <si>
    <t>9.2. Văn phòng Điều phối Chương trình nông thôn mới cấp huyện được tổ chức và hoạt động đúng quy định</t>
  </si>
  <si>
    <t>Đạt</t>
  </si>
  <si>
    <t>≥ 60%</t>
  </si>
  <si>
    <t>%</t>
  </si>
  <si>
    <t>Tỷ lệ hộ nghèo các xã trên địa bàn huyện Nông Cống</t>
  </si>
  <si>
    <t>Tỷ lệ hộ nghèo năm 2010</t>
  </si>
  <si>
    <t>Số hộ nghèo</t>
  </si>
  <si>
    <t>Tỷ lệ hộ nghèo năm được công nhận chuẩn NTM</t>
  </si>
  <si>
    <t>Tổng số hộ (đã trừ HN bão trợ)</t>
  </si>
  <si>
    <t>Số hộ nghèo (đã trừ HN BT)</t>
  </si>
  <si>
    <t>Tỷ lệ hộ nghèo</t>
  </si>
  <si>
    <t>Tỷ lệ hộ nghèo NTM</t>
  </si>
  <si>
    <t>Tổng số hộ (đã trừ hộ nghèo bảo trợ)</t>
  </si>
  <si>
    <t>Tổng hợp Tỷ lệ lao động có việc làm trên địa bàn huyện Nông Cống, tỉnh Thanh Hóa</t>
  </si>
  <si>
    <t>Tên xã, thị trấn</t>
  </si>
  <si>
    <t>Tỷ lệ lao động có việc làm</t>
  </si>
  <si>
    <t>Năm 2010</t>
  </si>
  <si>
    <t>Tổng số LĐ có khả năng tham gia LĐ</t>
  </si>
  <si>
    <t>Số LĐ có việc làm</t>
  </si>
  <si>
    <t>Năm được công nhận đạt chuẩn NTM</t>
  </si>
  <si>
    <t xml:space="preserve">Tổng hợp Tỷ lệ lao động có việc làm qua đào tạo trên địa bàn </t>
  </si>
  <si>
    <t>huyện Nông Cống, tỉnh Thanh Hóa</t>
  </si>
  <si>
    <t>Số LĐ qua đào tạo</t>
  </si>
  <si>
    <t>Kết quả học sinh tốt nghiệp THCS, bổ túc, học nghề trên địa bàn</t>
  </si>
  <si>
    <t>Tỷ lệ HS tốt nghiệp THCS tiếp tục học THPT, bổ túc, học nghề năm 2010</t>
  </si>
  <si>
    <t>Tỷ lệ HS tốt nghiệp THCS tiếp tục học THPT, bổ túc, học nghề năm được công nhận chuẩn NTM</t>
  </si>
  <si>
    <t>Tổng số học sinh</t>
  </si>
  <si>
    <t>Số HS tiếp tục học THPT, BT, học nghề</t>
  </si>
  <si>
    <t>TỔNG HỢP TRƯỜNG ĐẠT CHUẨN QUỐC GIA</t>
  </si>
  <si>
    <t>Tiêu chí số 5</t>
  </si>
  <si>
    <t>Mầm non</t>
  </si>
  <si>
    <t>Tiểu học</t>
  </si>
  <si>
    <t>THCS</t>
  </si>
  <si>
    <t>Tiêu chí số 14</t>
  </si>
  <si>
    <t>Đạt chuẩn năm</t>
  </si>
  <si>
    <t>Tổng hợp Tỷ lệ tham gia Bảo hiểm y tế trên địa bàn huyện Nông Cống</t>
  </si>
  <si>
    <t>Tỷ lệ tham gia BHYT năm 2010</t>
  </si>
  <si>
    <t xml:space="preserve">Tổng số </t>
  </si>
  <si>
    <t>Số người tham gia BH</t>
  </si>
  <si>
    <t>Tỷ lệ tham gia BHYT năm được công nhận NTM</t>
  </si>
  <si>
    <t>Tổng hợp kết quả Tỷ lệ trẻ e dưới 5 tuổi suy dinh dưỡng trên địa bàn</t>
  </si>
  <si>
    <t>Tỷ lệ trẻ em &lt;5 tuổi suy dinh dưỡng năm 2010</t>
  </si>
  <si>
    <t>Tổng số</t>
  </si>
  <si>
    <t>Số trẻ em &lt;5 tuổi được cân</t>
  </si>
  <si>
    <t>Số trẻ em &lt;5 tuổi SDD (CC/T)</t>
  </si>
  <si>
    <t>Số trẻ em &lt;5 tuổi SDD (CN/T)</t>
  </si>
  <si>
    <t>Tỷ lệ trẻ em &lt;5 tuổi suy dinh dưỡng năm đạt chuẩn NTM</t>
  </si>
  <si>
    <t>Tổng hợp kết quả thực hiện chỉ tiêu nước HVS trên địa bàn</t>
  </si>
  <si>
    <t>Phụ lục 6b</t>
  </si>
  <si>
    <t>Tổng hợp kết quả thực hiện chỉ tiêu nước sạch trên địa bàn</t>
  </si>
  <si>
    <t>Kết quả thực hiện tiêu chí cơ sở sản xuất kinh doanh, dịch vụ đảm bảo về BVMT trên địa bàn</t>
  </si>
  <si>
    <t>Tỷ lệ cơ sở SXKD, DV đảm bảo quy định về BVMT năm 2010</t>
  </si>
  <si>
    <t>Tổng số cơ sở SXKD, DV</t>
  </si>
  <si>
    <t>Số cơ sở SXKD, DV đảm bảo quy định về BVMT</t>
  </si>
  <si>
    <t>Tỷ lệ cơ sở SXKD, DV đảm bảo quy định về BVMT năm được công nhận NTM</t>
  </si>
  <si>
    <t>Kết quả thực hiện tiêu chí hộ có nhà tắm, nhà tiêu, bể nước HVS đảm bảo 3 sạch trên địa bàn</t>
  </si>
  <si>
    <t>Tỷ lệ hộ có nhà tắm, nhà tiêu, bể nước hợp vệ sinh năm 2010</t>
  </si>
  <si>
    <t>Số hộ có nhà tắm, nhà tiêu, bể nước hợp vệ sinh 3 sạch</t>
  </si>
  <si>
    <t>Tỷ lệ hộ có nhà tắm, nhà tiêu, bể nước hợp vệ sinh năm được công nhận NTM</t>
  </si>
  <si>
    <t>Kết quả thực hiện tiêu chí hộ chăn nuôi có chuồng trại chăn nuôi hợp vệ sinh trên địa bàn</t>
  </si>
  <si>
    <t>Tỷ lệ hộ chăn nuôi có chuồng trại hợp vệ sinh năm 2010</t>
  </si>
  <si>
    <t>Tổng số hộ chăn nuôi</t>
  </si>
  <si>
    <t>Số hộ có chuồng trại chăn nuôi hợp vệ sinh</t>
  </si>
  <si>
    <t>Tỷ lệ hộ chăn nuôi có chuồng trại hợp vệ sinh năm đạt chuẩn NTM</t>
  </si>
  <si>
    <t>So sánh kết quả thực hiện các tiêu chí nông thôn mới cấp xã trên địa bàn huyện Nông Cống</t>
  </si>
  <si>
    <t>(Theo Quyết định số 1980/QĐ-TTg ngày 17/10/2016 của Thủ tướng Chính phủ và Quyết định số 1415/QĐ-UBND ngày 03/5/2017</t>
  </si>
  <si>
    <t>của UBND tỉnh Thanh Hóa)</t>
  </si>
  <si>
    <t xml:space="preserve">
Nội dung tiêu chí
</t>
  </si>
  <si>
    <t>I. QUY HOẠCH</t>
  </si>
  <si>
    <t>1.1. Có quy hoạch chung xây dựng xã được phê duyệt và được công bố công khai đúng thời hạn.</t>
  </si>
  <si>
    <t>1.2. Ban hành quy định quản lý quy hoạch chung xây dựng xã và tổ chức thực hiện theo quy hoạch.</t>
  </si>
  <si>
    <t>II. HẠ TẦNG KINH TẾ XÃ HỘI</t>
  </si>
  <si>
    <t>2</t>
  </si>
  <si>
    <t>2.1. Đường xã và đường từ trung tâm xã đến đường huyện chiều rộng nền đường tối thiểu 6,5m, chiều rộng mặt đường tối thiểu 3,5m được nhựa hóa hoặc bê tông hóa, đảm bảo ô tô đi lại thuận tiện quanh năm.</t>
  </si>
  <si>
    <t>100%</t>
  </si>
  <si>
    <t>2.2. Đường trục thôn, bản và đường liên thôn, bản chiều rộng nền đường tối thiểu 4,0m, chiều rộng mặt đường tối thiểu 3,0m được cứng hóa, đảm bảo ô tô đi lại thuận tiện quanh năm (có rãnh tiêu thoát nước mặt đường).</t>
  </si>
  <si>
    <t>100% (≥70% cứng hoá)</t>
  </si>
  <si>
    <t>2.3. Đường ngõ, xóm sạch và không lầy lội vào mùa mưa, chiều rộng nền đường tối thiểu 4,0m, chiều rộng mặt đường tối thiểu 3,0m (trường hợp bất khả kháng nền đường tối thiểu 3,0m, mặt đường tối thiểu 2,0m và có rãnh tiêu thoát nước mặt đường); Với đường dân sinh chủ yếu phục vụ đi lại của người dân giữa các cụm dân cư và các hộ gia đình không có ô-tô chạy nền đường tối thiểu 2,0m, mặt đường tối thiểu 1,5m.</t>
  </si>
  <si>
    <t xml:space="preserve">2.4. Đường trục chính nội đồng đảm bảo vận chuyển hàng hóa thuận tiện quanh năm, chiều rộng nền đường tối thiểu 4,0m, chiều rộng mặt đường tối thiểu 3,0m. </t>
  </si>
  <si>
    <t>100% (≥60% cứng hoá)</t>
  </si>
  <si>
    <t>3</t>
  </si>
  <si>
    <t>3.1. Tỷ lệ diện tích đất sản xuất nông nghiệp được tưới và tiêu nước chủ động đạt từ 80% trở lên.</t>
  </si>
  <si>
    <t>3.2. Đảm bảo đủ điều kiện đáp ứng yêu cầu dân sinh và theo quy định về phòng chống thiên tai tại chỗ.</t>
  </si>
  <si>
    <t>4</t>
  </si>
  <si>
    <t xml:space="preserve">Điện </t>
  </si>
  <si>
    <t>4.1. Có hệ thống đảm bảo yêu cầu kĩ thuật của ngành điện theo Quyết định số 4293/QĐ-BCT ngày 28/10/2016 của Bộ Công Thương về phương pháp đánh giá thực hiện theo tiêu chí số 4 về Điện nông thôn trong Bộ tiêu chí Quốc gia về NTM giai đoạn 2016-2020.</t>
  </si>
  <si>
    <t>4.2. Tỷ lệ hộ sử dụng điện thường xuyên, an toàn từ các nguồn theo Quyết định số 4293/QĐ-BCT ngày 28/10/2016 của Bộ Công Thương về phương pháp đánh giá thực hiện theo tiêu chí số 4 về Điện nông thôn trong Bộ tiêu chí Quốc gia về NTM giai đoạn 2016-2020.</t>
  </si>
  <si>
    <t>≥98%</t>
  </si>
  <si>
    <t>5</t>
  </si>
  <si>
    <t xml:space="preserve">Trường học </t>
  </si>
  <si>
    <t>Tỷ lệ trường học các cấp: mầm non, tiểu học, trung học cơ sở, trường tiểu học và trung học cơ sở có cơ sở vật chất và thiết bị dạy học đạt chuẩn quốc gia.</t>
  </si>
  <si>
    <t>≥80%</t>
  </si>
  <si>
    <t>6</t>
  </si>
  <si>
    <t>Cơ sở vật chất văn hóa</t>
  </si>
  <si>
    <t>6.1. Xã có nhà văn hóa hoặc hội trường đa năng và sân thể thao phục vụ sinh hoạt văn hóa, thể thao của toàn xã theo quy định</t>
  </si>
  <si>
    <t>6.2. Xã có điểm vui chơi, giải trí và thể thao cho trẻ em và người cao tuổi và đảm bảo điều kiện, nội dung hoạt động chống đuối nước cho trẻ em theo quy định.</t>
  </si>
  <si>
    <t>6.3. Tỷ lệ thôn, bản có nhà văn hóa hoặc nơi sinh hoạt văn hóa, thể thao phục vụ cộng đồng</t>
  </si>
  <si>
    <t>7</t>
  </si>
  <si>
    <t xml:space="preserve">Cơ sở hạ tầng thương mại nông thôn </t>
  </si>
  <si>
    <t xml:space="preserve">Xã có chợ trong quy hoạch của tỉnh phải xây dựng đạt chuẩn theo quy định; Xã không quy hoạch chợ thì phải có cửa hàng kinh doanh tổng hợp hoặc siêu thị mini đạt chuẩn theo quy định tại Chương II, Quyết định số 4800/QĐ-BCT ngày 08/12/2016 của Bộ Công thương về hướng dẫn và xét công nhận tiêu chí cơ sở hạ tầng thương mại nông thôn trong bộ tiêu chí quốc gia về xã NTM giai đoạn 2016-2020. </t>
  </si>
  <si>
    <t>8</t>
  </si>
  <si>
    <t xml:space="preserve">Thông tin và Truyền thông
</t>
  </si>
  <si>
    <t>8.1. Xã có điểm phục vụ bưu chính theo quy định của Bộ Thông tin và Truyền thông.</t>
  </si>
  <si>
    <t>8.2. Xã có dịch vụ viễn thông, internet theo quy định của Bộ Thông tin và Truyền thông.</t>
  </si>
  <si>
    <t>8.3. Xã có đài truyền thanh hoạt động theo Quyết định số 1895/2013/QĐ-UBND ngày 06/6/2013 của UBND tỉnh Thanh Hóa; có tối thiểu có 2/3 số thôn, bản có hệ thống loa kết nối với Đài truyền thanh xã đang sử dụng tốt.</t>
  </si>
  <si>
    <t>8.4. Xã có Trang thông tin điện tử riêng hoặc có trang thông tin điện tử thành phần trên trang Cổng thông tin điện tử huyện/thị/ thành phố; 80% cán bộ, công chức xã có máy vi tính phục vụ nhiệm vụ chuyên môn; UBND xã được triển khai, ứng dụng phần mềm quản lý văn bản, hồ sơ công việc trong xử lý, điều hành các công việc; ứng dụng phần mềm theo dõi nhiệm vụ của UBND huyện; Có ứng dụng CNTT để hỗ trợ giải quyết thủ tục hành chính tại bộ phận tiếp nhận và trả kết quả (một cửa điện tử) theo Kế hoạch hành động số 01/KH-UBND ngày 04/01/2016 và Kế hoạch số 22/KH-UBND ngày 15/02/2016 của Chủ tịch UBND tỉnh Thanh Hóa.</t>
  </si>
  <si>
    <t>9</t>
  </si>
  <si>
    <t xml:space="preserve">Nhà ở dân cư </t>
  </si>
  <si>
    <t>9.1. Trên địa bàn xã không còn hộ gia đình ở trong nhà tạm, dột nát.</t>
  </si>
  <si>
    <t>9.2. Tỷ lệ hộ có nhà ở đạt tiêu chuẩn của Bộ xây dựng.</t>
  </si>
  <si>
    <t>III. KINH TẾ VÀ TỔ CHỨC SẢN XUẤT</t>
  </si>
  <si>
    <t>10</t>
  </si>
  <si>
    <t>Thu nhập</t>
  </si>
  <si>
    <t>Thu nhập bình quân đầu người khu vực nông thôn (triệu đồng/người).</t>
  </si>
  <si>
    <t xml:space="preserve">Năm 2020: 
46 </t>
  </si>
  <si>
    <t>11</t>
  </si>
  <si>
    <t>Hộ nghèo</t>
  </si>
  <si>
    <t>Tỷ lệ hộ nghèo đa chiều giai đoạn 2016-2020</t>
  </si>
  <si>
    <t>≤5%</t>
  </si>
  <si>
    <t>12</t>
  </si>
  <si>
    <t>Lao động có việc làm</t>
  </si>
  <si>
    <t>Tỷ lệ người có việc làm trên dân số trong độ tuổi lao động có khả năng tham gia lao động.</t>
  </si>
  <si>
    <t>≥93%</t>
  </si>
  <si>
    <t>13</t>
  </si>
  <si>
    <t>Tổ chức sản xuất</t>
  </si>
  <si>
    <t>13.1. Xã có hợp tác xã hoạt động theo đúng quy định của Luật Hợp tác xã năm 2012.</t>
  </si>
  <si>
    <t>13.2. Xã có mô hình liên kết sản xuất gắn với tiêu thụ nông sản chủ lực đảm bảo bền vững.</t>
  </si>
  <si>
    <t>IV. VĂN HÓA - XÃ HỘI - MÔI TRƯỜNG</t>
  </si>
  <si>
    <t>Giáo dục và Đào tạo</t>
  </si>
  <si>
    <t>14.1. Phổ cập giáo dục mầm non cho trẻ em 5 tuổi, đạt chuẩn phổ cập giáo dục tiểu học mức độ 2, phổ cập giáo dục trung học cơ sở mức độ 2 và đạt chuẩn xóa mù chữ mức độ 2 trở lên.</t>
  </si>
  <si>
    <t>14.2. Tỷ lệ học sinh tốt nghiệp trung học cơ sở được tiếp tục học trung học phổ thông, bổ túc trung học phổ thông và học nghề.</t>
  </si>
  <si>
    <t>≥85%</t>
  </si>
  <si>
    <t>14.3. Tỷ lệ lao động có việc làm qua đào tạo.</t>
  </si>
  <si>
    <t>≥63%</t>
  </si>
  <si>
    <t xml:space="preserve">15
</t>
  </si>
  <si>
    <t>15.1. Tỷ lệ người dân tham gia bảo hiểm y tế.</t>
  </si>
  <si>
    <t>15.2. Xã đạt tiêu chí quốc gia về y tế.</t>
  </si>
  <si>
    <t>15.3. Tỷ lệ trẻ em dưới 5 tuổi bị suy dinh dưỡng thể thấp còi (chiều cao theo tuổi).</t>
  </si>
  <si>
    <t>≤24,2%</t>
  </si>
  <si>
    <t>Văn hóa</t>
  </si>
  <si>
    <t xml:space="preserve">Tỷ lệ thôn, bản đạt tiêu chuẩn văn hóa theo quy định. </t>
  </si>
  <si>
    <t>≥70%</t>
  </si>
  <si>
    <t xml:space="preserve">
17
</t>
  </si>
  <si>
    <t>17.1. Tỷ lệ hộ được sử dụng nước hợp vệ sinh và nước sạch theo quy định.</t>
  </si>
  <si>
    <t>≥98% (≥ 60% nước sạch)</t>
  </si>
  <si>
    <t>17.2. Tỷ lệ cơ sở sản xuất - kinh doanh, dịch vụ, nuôi trồng thủy sản, làng nghề đảm bảo quy định về bảo vệ môi trường.</t>
  </si>
  <si>
    <t>17.3. Xây dựng cảnh quan, môi trường xanh - sạch - đẹp, an toàn.</t>
  </si>
  <si>
    <t>17.4. Mai táng phù hợp với quy định tại Nghị định số 23/2016/NĐ-CP ngày 05/4/2016 của Chính phủ về xây dựng, quản lý, sử dụng nghĩa trang và cơ sở hỏa táng và đảm bảo vệ sinh môi trường theo quy định của Bộ Y tế; Việc mai táng được thực hiện tại vị trí xác định theo quy hoạch chung xây dựng xã được phê duyệt.</t>
  </si>
  <si>
    <t>17.5. Chất thải rắn sản xuất và sinh hoạt trên địa bàn và nước thải khu dân cư tập trung, cơ sở sản xuất - kinh doanh được thu gom, xử lý theo quy định về bảo vệ môi trường.</t>
  </si>
  <si>
    <t>17.6. Tỷ lệ hộ có nhà tiêu, nhà tắm, bể chứa nước sinh hoạt hợp vệ sinh và đảm bảo 3 sạch theo quy định.</t>
  </si>
  <si>
    <t>17.7. Tỷ lệ hộ chăn nuôi có chuồng trại chăn nuôi đảm bảo vệ sinh môi trường.</t>
  </si>
  <si>
    <t>17.8. Tỷ lệ hộ gia đình và cơ sở sản xuất, kinh doanh thực phẩm tuân thủ các quy định về đảm bảo an toàn thực phẩm.</t>
  </si>
  <si>
    <t>V. HỆ THỐNG CHÍNH TRỊ</t>
  </si>
  <si>
    <t xml:space="preserve">18
</t>
  </si>
  <si>
    <t>18.1. Cán bộ, công chức xã đạt chuẩn theo quy định.</t>
  </si>
  <si>
    <t>18.2. Có đủ các tổ chức trong hệ thống chính trị cơ sở theo quy định.</t>
  </si>
  <si>
    <t>18.3. Đảng bộ, chính quyền xã đạt tiêu chuẩn "trong sạch, vững mạnh".</t>
  </si>
  <si>
    <t>18.4. Tổ chức chính trị - xã hội của xã đạt loại khá trở lên.</t>
  </si>
  <si>
    <t>18.5. Xã đạt chuẩn tiếp cận pháp luật theo quy định.</t>
  </si>
  <si>
    <t>18.6. Đảm bảo bình đẳng giới và phòng chống bạo lực gia đình; bảo vệ và hỗ trợ những người dễ bị tổn thương trong các lĩnh vực của gia đình và đời sống xã hội.</t>
  </si>
  <si>
    <t xml:space="preserve">19
</t>
  </si>
  <si>
    <t>Quốc phòng và An ninh</t>
  </si>
  <si>
    <t>19.1. Xây dựng lực lượng dân quân “vững mạnh, rộng khắp” và hoàn thành các chỉ tiêu quốc phòng.</t>
  </si>
  <si>
    <t>19.2. Xã đạt chuẩn an toàn về an ninh, trật tự xã hội và đảm bảo bình yên: không có khiếu kiện đông người kéo dài; không để xảy ra trọng án; tội phạm và tệ nạn xã hội (ma túy, trộm cắp, cờ bạc, nghiện hút) được kiềm chế, giảm liên tục so với các năm trước.</t>
  </si>
  <si>
    <t>Chỉ tiêu chung</t>
  </si>
  <si>
    <t>Kết quả khi bắt đầu triển khai xây dựng NTM</t>
  </si>
  <si>
    <t>Kết quả</t>
  </si>
  <si>
    <t>Số xã đạt chỉ tiêu/Tổng số xã</t>
  </si>
  <si>
    <t>28/28</t>
  </si>
  <si>
    <t>0/32</t>
  </si>
  <si>
    <t>I</t>
  </si>
  <si>
    <t>II</t>
  </si>
  <si>
    <t>Hệ thống công trình đầu mối toàn huyện</t>
  </si>
  <si>
    <t>Tên Công trình</t>
  </si>
  <si>
    <t>Trạm bơm, cống tưới tiêu lớn</t>
  </si>
  <si>
    <t>Năm xây dựng (sữa chữa)</t>
  </si>
  <si>
    <t>Số máy bơm (cái)</t>
  </si>
  <si>
    <t>Lưu lượng (m3/h)</t>
  </si>
  <si>
    <t>Tổng lưu lượng (m3/h)</t>
  </si>
  <si>
    <t>Diện tích tưới/tiêu (ha)</t>
  </si>
  <si>
    <t>Tỷ lệ diện tích nông nghiệp được tưới và tiêu chủ động</t>
  </si>
  <si>
    <t>…ha/…ha= ...%</t>
  </si>
  <si>
    <t>Kết quả thực hiện tiêu chí Thu nhập bình quân đầu người trên địa bàn</t>
  </si>
  <si>
    <t>Thu nhập BQ đầu người năm 2010</t>
  </si>
  <si>
    <t>Thu nhập BQ đầu người năm được công nhận NTM</t>
  </si>
  <si>
    <t>Đơn vị tính: triệu đồng</t>
  </si>
  <si>
    <t>Kết quả thực hiện tiêu chí nhà ở dân cư đạt chuẩn BXD trên địa bàn</t>
  </si>
  <si>
    <t>Tỷ lệ hộ có nhà ở đạt chuẩn năm 2010</t>
  </si>
  <si>
    <t>Tổng số hộ có nhà ở</t>
  </si>
  <si>
    <t>Số hộ có nhà ở đạt chuẩn</t>
  </si>
  <si>
    <t>Tỷ lệ hộ có nhà ở đạt chuẩn năm được công nhận NTM</t>
  </si>
  <si>
    <t>Tổng hợp kết quả thực hiện tiêu chí 13 về "Tổ chức sản xuất" của các xã trên địa bàn huyện Nông Cống</t>
  </si>
  <si>
    <t>Chỉ tiêu 13.1</t>
  </si>
  <si>
    <t>HTX</t>
  </si>
  <si>
    <t>Tổ chức hoạt động (*)</t>
  </si>
  <si>
    <t>Năm 2019</t>
  </si>
  <si>
    <t>Năm 2020</t>
  </si>
  <si>
    <t>Chỉ tiêu 13.2</t>
  </si>
  <si>
    <t>Diện tích (ha)</t>
  </si>
  <si>
    <t>Giá trị hợp đồng liên kết (tr. đồng)</t>
  </si>
  <si>
    <t>Lợi nhuận 
(triệu đồng)</t>
  </si>
  <si>
    <t>Tổng hợp tình hình liên kết sản xuất của các xã trên địa bàn huyện Nông Cống</t>
  </si>
  <si>
    <t>Sản phẩm thực hiện liên kết</t>
  </si>
  <si>
    <t>Bình quân quy mô thực hiện/năm (ha)</t>
  </si>
  <si>
    <t>Công nghệ ứng dụng</t>
  </si>
  <si>
    <t>Doanh nghiệp tiêu thụ</t>
  </si>
  <si>
    <t>Tên xã, Thị trấn</t>
  </si>
  <si>
    <t>Phụ lục 12</t>
  </si>
  <si>
    <t>Bảng tổng hợp kết quả xây dựng chuỗi cung ứng thực phẩm an toàn</t>
  </si>
  <si>
    <t>Tên Chuỗi sản phẩm</t>
  </si>
  <si>
    <t>Số lượng chuỗi</t>
  </si>
  <si>
    <t>Số đơn vị tham gia chuỗi</t>
  </si>
  <si>
    <t>Thị trường tiêu thụ</t>
  </si>
  <si>
    <t>Chuỗi sản phẩm có nguồn gốc từ thực vật</t>
  </si>
  <si>
    <t>Lúa, gạo</t>
  </si>
  <si>
    <t>Rau, củ, quả</t>
  </si>
  <si>
    <t>Chuỗi sản phẩm có nguồn gốc từ động vật trên cạn</t>
  </si>
  <si>
    <t>Thịt gia cầm (Gà, Vịt, …)</t>
  </si>
  <si>
    <t>Thịt gia súc (Lợn, Trâu, Bò, …)</t>
  </si>
  <si>
    <t>Chuỗi sản phẩm có nguồn gốc từ Thủy sản</t>
  </si>
  <si>
    <t>Thủy sản tươi sống</t>
  </si>
  <si>
    <t>Tổng cộng</t>
  </si>
  <si>
    <t xml:space="preserve"> -</t>
  </si>
  <si>
    <r>
      <t xml:space="preserve">Diện tích </t>
    </r>
    <r>
      <rPr>
        <i/>
        <sz val="12"/>
        <color theme="1"/>
        <rFont val="Times New Roman"/>
        <family val="1"/>
      </rPr>
      <t>(ha)</t>
    </r>
    <r>
      <rPr>
        <b/>
        <sz val="12"/>
        <color theme="1"/>
        <rFont val="Times New Roman"/>
        <family val="1"/>
      </rPr>
      <t xml:space="preserve">/quy mô </t>
    </r>
    <r>
      <rPr>
        <i/>
        <sz val="12"/>
        <color theme="1"/>
        <rFont val="Times New Roman"/>
        <family val="1"/>
      </rPr>
      <t>(con, …)</t>
    </r>
  </si>
  <si>
    <r>
      <t xml:space="preserve">Sản lượng chuỗi </t>
    </r>
    <r>
      <rPr>
        <i/>
        <sz val="12"/>
        <color theme="1"/>
        <rFont val="Times New Roman"/>
        <family val="1"/>
      </rPr>
      <t>(tấn)</t>
    </r>
  </si>
  <si>
    <t>Trung Ý</t>
  </si>
  <si>
    <t>Tế Nông</t>
  </si>
  <si>
    <t>Tế Tân</t>
  </si>
  <si>
    <t>Công Bình</t>
  </si>
  <si>
    <t>Minh Thọ</t>
  </si>
  <si>
    <t>Thị trấn cũ</t>
  </si>
  <si>
    <t>Trần Phú</t>
  </si>
  <si>
    <t>Mức độ 3</t>
  </si>
  <si>
    <t>Thăng Long 1/2</t>
  </si>
  <si>
    <t>Công Liêm 1/2</t>
  </si>
  <si>
    <t>Trường Giang 1/2</t>
  </si>
  <si>
    <t>Hoa Mai</t>
  </si>
  <si>
    <t>* Tiêu chí 14.1:  Đạt chuẩn phổ cập (Tất cả đạt mức độ 3)</t>
  </si>
  <si>
    <t>2009/2011</t>
  </si>
  <si>
    <t>2001/2001</t>
  </si>
  <si>
    <t>2012/2008</t>
  </si>
  <si>
    <t>2002/2014</t>
  </si>
  <si>
    <t>Hoa Hồng 2011</t>
  </si>
  <si>
    <t>* Tiêu chí 14.2:  Tủy lệ học sinh tốt nghiệp THCS tiếp tục đi học (yêu cầu trên 85%)</t>
  </si>
  <si>
    <t>56,2</t>
  </si>
  <si>
    <t>86,5</t>
  </si>
  <si>
    <t>96, 5</t>
  </si>
  <si>
    <t>62,5</t>
  </si>
  <si>
    <t>70,0</t>
  </si>
  <si>
    <t>90,9</t>
  </si>
  <si>
    <t>40,3</t>
  </si>
  <si>
    <t>86,6</t>
  </si>
  <si>
    <t>29,6</t>
  </si>
  <si>
    <t>89,6</t>
  </si>
  <si>
    <t>64,9</t>
  </si>
  <si>
    <t>78,6</t>
  </si>
  <si>
    <t>90,08</t>
  </si>
  <si>
    <t>Trong tỉnh</t>
  </si>
  <si>
    <t>Phụ lục 10b</t>
  </si>
  <si>
    <t>Phụ lục 10a</t>
  </si>
  <si>
    <t>Phụ lục 11</t>
  </si>
  <si>
    <t> 3</t>
  </si>
  <si>
    <t>4 </t>
  </si>
  <si>
    <t>25.000 tấn/năm </t>
  </si>
  <si>
    <t> </t>
  </si>
  <si>
    <t> 2</t>
  </si>
  <si>
    <t>1,2 tấn/năm </t>
  </si>
  <si>
    <t>0,3 ha</t>
  </si>
  <si>
    <t>8.000 con</t>
  </si>
  <si>
    <t>1.000 con</t>
  </si>
  <si>
    <t>4.000 tấn/năm </t>
  </si>
  <si>
    <t>560,08/585,88= 95,59</t>
  </si>
  <si>
    <t>430,8/470,8= 91,33</t>
  </si>
  <si>
    <t>8/8,4=90,05</t>
  </si>
  <si>
    <t>580,88/585,88= 99,15</t>
  </si>
  <si>
    <t>460,52/470,8= 97,8</t>
  </si>
  <si>
    <t>580,88/585,88=99,15</t>
  </si>
  <si>
    <t>460,52/470,8=97,8</t>
  </si>
  <si>
    <t>353,4/409,55= 86</t>
  </si>
  <si>
    <t>473,4/509,55= 92</t>
  </si>
  <si>
    <t>5,75/5,75=100</t>
  </si>
  <si>
    <t>473,4/509,55= 92,91</t>
  </si>
  <si>
    <t>386,91/405,53= 95,41</t>
  </si>
  <si>
    <t>473,4/509,55=92,91</t>
  </si>
  <si>
    <t>386,91/405,53=95,41</t>
  </si>
  <si>
    <t>570,08/795,88= 71,62</t>
  </si>
  <si>
    <t>440,8/680,8= 64,74</t>
  </si>
  <si>
    <t>10/10= 100</t>
  </si>
  <si>
    <t>720,02 / 813,32 = 88,53</t>
  </si>
  <si>
    <t>600,1/ 667,4= 89,91</t>
  </si>
  <si>
    <t>640,5/715,6= 89,5</t>
  </si>
  <si>
    <t>472,5/517,9= 91,2</t>
  </si>
  <si>
    <t>661,6/715,6=92,4</t>
  </si>
  <si>
    <t>508,6/517,9= 98,2</t>
  </si>
  <si>
    <t>508,6/517,9=98,2</t>
  </si>
  <si>
    <t>785/788 = 99,6</t>
  </si>
  <si>
    <t>771,4/771,4 = 100</t>
  </si>
  <si>
    <t>755/755 = 100</t>
  </si>
  <si>
    <t>422,08/526,38= 80</t>
  </si>
  <si>
    <t>472,08/566,38= 83</t>
  </si>
  <si>
    <t>572,08/626,38= 91,3</t>
  </si>
  <si>
    <t>503,31/503,31= 100</t>
  </si>
  <si>
    <t>5,26/5,26= 100</t>
  </si>
  <si>
    <t>600/607= 98,8</t>
  </si>
  <si>
    <t>5,6/5,6= 100</t>
  </si>
  <si>
    <t>584,6/584,6= 100</t>
  </si>
  <si>
    <t>578,6/584,6= 98,9</t>
  </si>
  <si>
    <t>3,6/3,6=100</t>
  </si>
  <si>
    <t>502/508,73= 98,6</t>
  </si>
  <si>
    <t>502/508,73= 98,7</t>
  </si>
  <si>
    <t>1413/1502= 94.07</t>
  </si>
  <si>
    <t>1010/1335=75.66</t>
  </si>
  <si>
    <t>21,5/23,5= 91,5</t>
  </si>
  <si>
    <t>1423,19/1423,19= 100</t>
  </si>
  <si>
    <t>1085,71/1215,71= 89,31</t>
  </si>
  <si>
    <t>23,51/23,51=100</t>
  </si>
  <si>
    <t>1423,19/1423,19=100</t>
  </si>
  <si>
    <t>1085,71/1215,71=89,31</t>
  </si>
  <si>
    <t>460/ 506= 90,9</t>
  </si>
  <si>
    <t>41,95/46,8= 89,63</t>
  </si>
  <si>
    <t>460,16/475,41= 96,79</t>
  </si>
  <si>
    <t>466,1/475,41= 98,04</t>
  </si>
  <si>
    <t>20,95/20,95=100</t>
  </si>
  <si>
    <t>450,82/450,82=100</t>
  </si>
  <si>
    <t>723,6/ 825,5= 87,66</t>
  </si>
  <si>
    <t>1026,9/ 1026,9 = 100</t>
  </si>
  <si>
    <t>33,8/ 33,8 = 100</t>
  </si>
  <si>
    <t>763,91/ 787,79 = 96,97</t>
  </si>
  <si>
    <t>926,9/ 926,9 =100</t>
  </si>
  <si>
    <t>14,65/ 14,65  =100</t>
  </si>
  <si>
    <t>730,92/ 747,16=98,12</t>
  </si>
  <si>
    <t>861,33/ 861,33 =100</t>
  </si>
  <si>
    <t>739,5/981,1= 75,37</t>
  </si>
  <si>
    <t>724,5/750,4 = 96,54</t>
  </si>
  <si>
    <t>968,5/981,5= 98,68</t>
  </si>
  <si>
    <t>728,13/750,4= 97,02</t>
  </si>
  <si>
    <t>940/940= 100</t>
  </si>
  <si>
    <t>750,4/750,4 = 100</t>
  </si>
  <si>
    <t>810,21/888,81 = 91,15</t>
  </si>
  <si>
    <t>818,81/888,81 = 91,15</t>
  </si>
  <si>
    <t>6,41/8,81= 72,75</t>
  </si>
  <si>
    <t>782,4/888,81 = 88</t>
  </si>
  <si>
    <t>782,4/888,81= 88</t>
  </si>
  <si>
    <t>8,6/8,81= 97,61</t>
  </si>
  <si>
    <t>670,94/785,79= 85,38</t>
  </si>
  <si>
    <t>345,6/345,6= 100</t>
  </si>
  <si>
    <t>5,1/5,1= 100</t>
  </si>
  <si>
    <t>333,5/333,5 = 100</t>
  </si>
  <si>
    <t>333,5/333,5= 100</t>
  </si>
  <si>
    <t>3,84/3,84=100</t>
  </si>
  <si>
    <t>291,5/291,5=100</t>
  </si>
  <si>
    <t>808/898,7= 90</t>
  </si>
  <si>
    <t>1346,2/1512,2= 89</t>
  </si>
  <si>
    <t>2,99/2,99= 100</t>
  </si>
  <si>
    <t>839,4/888,7= 94,5</t>
  </si>
  <si>
    <t>1447,2/1572,2= 92</t>
  </si>
  <si>
    <t>528/647= 81,8</t>
  </si>
  <si>
    <t>618/747= 82,7</t>
  </si>
  <si>
    <t>5/5= 100</t>
  </si>
  <si>
    <t>858/947= 90,6</t>
  </si>
  <si>
    <t>751,57/771,57= 97,4</t>
  </si>
  <si>
    <t>868/947=91,7</t>
  </si>
  <si>
    <t>751,57/771,71=97,3</t>
  </si>
  <si>
    <t>795/798 = 99,6</t>
  </si>
  <si>
    <t>781,4/781,4 = 100</t>
  </si>
  <si>
    <t>750/750 = 100</t>
  </si>
  <si>
    <t>321,66/527,31= 61</t>
  </si>
  <si>
    <t>352,23/515,31= 68</t>
  </si>
  <si>
    <t>9,95/9,95= 100</t>
  </si>
  <si>
    <t>757,66/934,31= 81,09</t>
  </si>
  <si>
    <t xml:space="preserve">633,35/677,37= 93,5 </t>
  </si>
  <si>
    <t>633,35/677,37=93,5</t>
  </si>
  <si>
    <t>889,4/1231,2= 72,23</t>
  </si>
  <si>
    <t>872,4/988,3= 88,27</t>
  </si>
  <si>
    <t>42/45= 93</t>
  </si>
  <si>
    <t>996,0/1131,3 = 88,04</t>
  </si>
  <si>
    <t>850,18/944,18= 90,04</t>
  </si>
  <si>
    <t>35,45/35,45= 100</t>
  </si>
  <si>
    <t>1365,5/1465 =93,2</t>
  </si>
  <si>
    <t>1123,4/1356 =82,8</t>
  </si>
  <si>
    <t>9,4/11,4=82,5</t>
  </si>
  <si>
    <t xml:space="preserve">1320,8/1395,14= 94,67 </t>
  </si>
  <si>
    <t>1096,97/1213,73= 90,38</t>
  </si>
  <si>
    <t>7,8/7,8= 100</t>
  </si>
  <si>
    <t>1320,8/1395,14= 94,67</t>
  </si>
  <si>
    <t>1096,97/1213,73 = 90,38</t>
  </si>
  <si>
    <t>982,8/1243,12= 79,06</t>
  </si>
  <si>
    <t>1070,5/1114,12= 96,08</t>
  </si>
  <si>
    <t>9,63/9,63=100</t>
  </si>
  <si>
    <t>1152,7/1238,12 =93,06</t>
  </si>
  <si>
    <t>1070,5/114,12= 96,08</t>
  </si>
  <si>
    <t>10,67/10,67= 100</t>
  </si>
  <si>
    <t>1152,7/1238,12 93,06</t>
  </si>
  <si>
    <t>566/692= 81,79</t>
  </si>
  <si>
    <t>542/722= 75,06</t>
  </si>
  <si>
    <t>420/420= 100</t>
  </si>
  <si>
    <t>357/357=100</t>
  </si>
  <si>
    <t>357/357= 100</t>
  </si>
  <si>
    <t>295,3/295,3= 100</t>
  </si>
  <si>
    <t>12,73/12,73= 100</t>
  </si>
  <si>
    <t>287/287= 100</t>
  </si>
  <si>
    <t>587/644= 91,1</t>
  </si>
  <si>
    <t>558,1/628,9= 88</t>
  </si>
  <si>
    <t>156,14/156,14= 100</t>
  </si>
  <si>
    <t>597,7/644,35=  92,76</t>
  </si>
  <si>
    <t>568,34/646,26=87,26</t>
  </si>
  <si>
    <t>103,7/103,7= 100</t>
  </si>
  <si>
    <t>709,6/709,6 = 100</t>
  </si>
  <si>
    <t>574,58/574,58= 100</t>
  </si>
  <si>
    <t>6,95/6,59 = 100</t>
  </si>
  <si>
    <t>742.3/742.3= 100</t>
  </si>
  <si>
    <t>6,95/6,59= 100</t>
  </si>
  <si>
    <t>755/755= 100</t>
  </si>
  <si>
    <t>826/879 = 93,97</t>
  </si>
  <si>
    <t>605,2/662,31= 91,38</t>
  </si>
  <si>
    <t>35,77/35,77 = 100</t>
  </si>
  <si>
    <t>820/873 = 93,93</t>
  </si>
  <si>
    <t>601,2/657,31 = 91,46</t>
  </si>
  <si>
    <t>601,2/657,31 =91,46</t>
  </si>
  <si>
    <t>1011,2/ 1115,3 = 90,6</t>
  </si>
  <si>
    <t>1066,6/1112,3 = 95,89</t>
  </si>
  <si>
    <t>1063/1110,86 = 95,69</t>
  </si>
  <si>
    <t>1063/1110,86= 95,69</t>
  </si>
  <si>
    <t>627,8/737,8= 85</t>
  </si>
  <si>
    <t>687,8/757,8= 90,7</t>
  </si>
  <si>
    <t>53,14/53,14= 100</t>
  </si>
  <si>
    <t>659,8/767,8= 85,9</t>
  </si>
  <si>
    <t>696,8/797,8=87,3</t>
  </si>
  <si>
    <t>877,8/877,8 = 100</t>
  </si>
  <si>
    <t>903,48/913,48 = 98,9</t>
  </si>
  <si>
    <t>759,5/1001,1= 75,37</t>
  </si>
  <si>
    <t>744,5/770,4 = 96,54</t>
  </si>
  <si>
    <t>1400,62/1400,62=100</t>
  </si>
  <si>
    <t>1283,93/1400,62=91,67</t>
  </si>
  <si>
    <t>1400,62/1400,62= 100</t>
  </si>
  <si>
    <t>335,36/351,1= 95,51</t>
  </si>
  <si>
    <t>349,8/359,7= 97,24</t>
  </si>
  <si>
    <t>76/76=100</t>
  </si>
  <si>
    <t>361,36/365,36= 98</t>
  </si>
  <si>
    <t>365,36/361,36 = 98,9</t>
  </si>
  <si>
    <t>410,26/436,26= 94,05</t>
  </si>
  <si>
    <t>410,60/422,60= 97,16</t>
  </si>
  <si>
    <t>420,56/446,26= 94,24</t>
  </si>
  <si>
    <t>420,6/432,26= 97,3</t>
  </si>
  <si>
    <t>430,26/436,26=98,6</t>
  </si>
  <si>
    <t>440,60/442,60=99,5</t>
  </si>
  <si>
    <t>Xã</t>
  </si>
  <si>
    <t>Tổng diện tích nuôi trồng Thủy sản (ha)</t>
  </si>
  <si>
    <t>Diện tích NTTS trong ao, hồ (ha)</t>
  </si>
  <si>
    <t>Diện tích Lúa-Cá (ha)</t>
  </si>
  <si>
    <t>Diện tích Tôm sú (ha)</t>
  </si>
  <si>
    <t>Tôm thẻ chân trắng (ha)</t>
  </si>
  <si>
    <t>Ghi chú</t>
  </si>
  <si>
    <t>T©n Thä</t>
  </si>
  <si>
    <t>T©n Phóc</t>
  </si>
  <si>
    <t>T©n Khang</t>
  </si>
  <si>
    <t>Trung Thµnh</t>
  </si>
  <si>
    <t>Trung ChÝnh</t>
  </si>
  <si>
    <t>Hoµng Giang</t>
  </si>
  <si>
    <t>Hoµng S¬n</t>
  </si>
  <si>
    <t xml:space="preserve">TÕ N«ng </t>
  </si>
  <si>
    <t>TÕ Th¾ng</t>
  </si>
  <si>
    <t>TÕ Lîi</t>
  </si>
  <si>
    <t>Minh Thä</t>
  </si>
  <si>
    <t>Minh NghÜa</t>
  </si>
  <si>
    <t>Minh Kh«i</t>
  </si>
  <si>
    <t>V¹n Th¾ng</t>
  </si>
  <si>
    <t>V¹n ThiÖn</t>
  </si>
  <si>
    <t>Th¨ng Long</t>
  </si>
  <si>
    <t>Th¨ng Thä</t>
  </si>
  <si>
    <t>Th¨ng B×nh</t>
  </si>
  <si>
    <t>C«ng Liªm</t>
  </si>
  <si>
    <t>C«ng ChÝnh</t>
  </si>
  <si>
    <t>T­îng V¨n</t>
  </si>
  <si>
    <t>T­êng S¬n</t>
  </si>
  <si>
    <t>T­îng LÜnh</t>
  </si>
  <si>
    <t>Tr­êng Trung</t>
  </si>
  <si>
    <t>Tr­êng Giang</t>
  </si>
  <si>
    <t>Tr­êng Minh</t>
  </si>
  <si>
    <t>Tr­êng S¬n</t>
  </si>
  <si>
    <t>T.T.N«ng Cèng</t>
  </si>
  <si>
    <t>Yªn Mü</t>
  </si>
  <si>
    <t>TỔNG</t>
  </si>
  <si>
    <t>Phụ lục 15:</t>
  </si>
  <si>
    <t>19,9</t>
  </si>
  <si>
    <t>12,7</t>
  </si>
  <si>
    <t>23,8</t>
  </si>
  <si>
    <t>14,5</t>
  </si>
  <si>
    <t>12,9</t>
  </si>
  <si>
    <t>19,7</t>
  </si>
  <si>
    <t>13,3</t>
  </si>
  <si>
    <t>12,8</t>
  </si>
  <si>
    <t>20,0</t>
  </si>
  <si>
    <t>11,9</t>
  </si>
  <si>
    <t>12,1</t>
  </si>
  <si>
    <t>24,5</t>
  </si>
  <si>
    <t>15,3</t>
  </si>
  <si>
    <t>19,2</t>
  </si>
  <si>
    <t>10,7</t>
  </si>
  <si>
    <t>17,3</t>
  </si>
  <si>
    <t>10,8</t>
  </si>
  <si>
    <t>26,6</t>
  </si>
  <si>
    <t>13,1</t>
  </si>
  <si>
    <t>21,3</t>
  </si>
  <si>
    <t>13,4</t>
  </si>
  <si>
    <t>13,0</t>
  </si>
  <si>
    <t>23,1</t>
  </si>
  <si>
    <t>13,6</t>
  </si>
  <si>
    <t>25,8</t>
  </si>
  <si>
    <t>21,4</t>
  </si>
  <si>
    <t>14,7</t>
  </si>
  <si>
    <t>22,4</t>
  </si>
  <si>
    <t>14,6</t>
  </si>
  <si>
    <t>24,59</t>
  </si>
  <si>
    <t>17,16</t>
  </si>
  <si>
    <t>12,6</t>
  </si>
  <si>
    <t>12,4</t>
  </si>
  <si>
    <t>22,7</t>
  </si>
  <si>
    <t>14,3</t>
  </si>
  <si>
    <t>10,15</t>
  </si>
  <si>
    <t>22,2</t>
  </si>
  <si>
    <t>14,0</t>
  </si>
  <si>
    <t>12,3</t>
  </si>
  <si>
    <t>14,2</t>
  </si>
  <si>
    <t>23,7</t>
  </si>
  <si>
    <t>14,9</t>
  </si>
  <si>
    <t>17,4</t>
  </si>
  <si>
    <t>13,2</t>
  </si>
  <si>
    <t>20,8</t>
  </si>
  <si>
    <t>22,9</t>
  </si>
  <si>
    <t>13,5</t>
  </si>
  <si>
    <t>16,1</t>
  </si>
  <si>
    <t>13,01</t>
  </si>
  <si>
    <t>17,9</t>
  </si>
  <si>
    <t>14,43</t>
  </si>
  <si>
    <t>24,4</t>
  </si>
  <si>
    <t>11,5</t>
  </si>
  <si>
    <t>TB do xã quản lý</t>
  </si>
  <si>
    <t xml:space="preserve"> TB Nổ Hẻn</t>
  </si>
  <si>
    <t xml:space="preserve">TB Đồng Bặn </t>
  </si>
  <si>
    <t>TB Nhâm Cát (BD)</t>
  </si>
  <si>
    <t>TB Yên Mỗ</t>
  </si>
  <si>
    <t>TB Kim Sơn</t>
  </si>
  <si>
    <t>TB Vân Đôi</t>
  </si>
  <si>
    <t>TB Tháp Lĩnh</t>
  </si>
  <si>
    <t>TB Đạt Tiến</t>
  </si>
  <si>
    <t>TB Long Hưng 1</t>
  </si>
  <si>
    <t xml:space="preserve">TB Nhân Nhượng </t>
  </si>
  <si>
    <t>TB Đồng Đậu</t>
  </si>
  <si>
    <t>TB Ba Ngăn</t>
  </si>
  <si>
    <t>TB Nổ Rản</t>
  </si>
  <si>
    <t>TB Thôn 9 +10</t>
  </si>
  <si>
    <t>TB Sông Đào</t>
  </si>
  <si>
    <t>TB Tổ Rồng</t>
  </si>
  <si>
    <t>TB Hàn Thị</t>
  </si>
  <si>
    <t>TB Hà Khẩu</t>
  </si>
  <si>
    <t>TB Đầu Gành</t>
  </si>
  <si>
    <t>TB Mã Na (BD)</t>
  </si>
  <si>
    <t>TB Cầu Cáo (BD)</t>
  </si>
  <si>
    <t>TB Đồng Đồi</t>
  </si>
  <si>
    <t>TB Nấc Ma</t>
  </si>
  <si>
    <t>TB Mã Cổ</t>
  </si>
  <si>
    <t>TB Cống máng</t>
  </si>
  <si>
    <t>TB Tràng Xay</t>
  </si>
  <si>
    <t>TB Cánh Tay</t>
  </si>
  <si>
    <t>TB Quả Cảm</t>
  </si>
  <si>
    <t>TB Mà Nhưa</t>
  </si>
  <si>
    <t>TB Trường Thọ</t>
  </si>
  <si>
    <t>TB Đồng Hậu</t>
  </si>
  <si>
    <t>TB Mã Cả</t>
  </si>
  <si>
    <t>TB Ba Lòng</t>
  </si>
  <si>
    <t>TB Còn Dù</t>
  </si>
  <si>
    <t>TB Đồng Chua</t>
  </si>
  <si>
    <t>TB Thanh Xuân</t>
  </si>
  <si>
    <t>TB Cầu Hón</t>
  </si>
  <si>
    <t>TB Xuân Trường</t>
  </si>
  <si>
    <t>TB Minh Tiền</t>
  </si>
  <si>
    <t>TB Minh Thành</t>
  </si>
  <si>
    <t>TB Hà phù</t>
  </si>
  <si>
    <t>TB Đồng lươn</t>
  </si>
  <si>
    <t xml:space="preserve">TB Đa cáo </t>
  </si>
  <si>
    <t>TB Đường ngang</t>
  </si>
  <si>
    <t>TB Đồng cốc</t>
  </si>
  <si>
    <t>TB Hà thuần</t>
  </si>
  <si>
    <t>TB Quyết Thanh II</t>
  </si>
  <si>
    <t xml:space="preserve">TB Quyết Chiến </t>
  </si>
  <si>
    <t>TB Thiện Na</t>
  </si>
  <si>
    <t xml:space="preserve">TB Đồng Lương </t>
  </si>
  <si>
    <t xml:space="preserve">TB Cẩm Phúc </t>
  </si>
  <si>
    <t>TB Thanh Điền</t>
  </si>
  <si>
    <t>TB Đồng Thọ</t>
  </si>
  <si>
    <t>TB Bái Sim</t>
  </si>
  <si>
    <t>TB Trường Thôn</t>
  </si>
  <si>
    <t xml:space="preserve">TB Quyết Thắng </t>
  </si>
  <si>
    <t>TB Quỳ Thắng (BD)</t>
  </si>
  <si>
    <t>TB Vạn Thành</t>
  </si>
  <si>
    <t>TB Đồng Bãi</t>
  </si>
  <si>
    <t>TB Khe Muôn</t>
  </si>
  <si>
    <t>TB Khe Lồng</t>
  </si>
  <si>
    <t>TB Đa Ràn</t>
  </si>
  <si>
    <t xml:space="preserve">TB Đồng Bát </t>
  </si>
  <si>
    <t>TB Đò Bòn (BD)</t>
  </si>
  <si>
    <t>TB Quần Bối (BD)</t>
  </si>
  <si>
    <t xml:space="preserve">TB Bến Chuồng </t>
  </si>
  <si>
    <t xml:space="preserve">TB Hồng Thái </t>
  </si>
  <si>
    <t>TB Thái Yên (Cồn Cà)</t>
  </si>
  <si>
    <t>TB Tân Chính (Đồng Đông)</t>
  </si>
  <si>
    <t>TB Rọc Năn</t>
  </si>
  <si>
    <t xml:space="preserve">TB Yên Ninh </t>
  </si>
  <si>
    <t>TB Yên Bình</t>
  </si>
  <si>
    <t>TB Phượng Đoài</t>
  </si>
  <si>
    <t>TB Quang Vinh</t>
  </si>
  <si>
    <t>TB Bến Nhạn</t>
  </si>
  <si>
    <t>TB Kén Thôn</t>
  </si>
  <si>
    <t>TB Cát Lễ</t>
  </si>
  <si>
    <t>TB Bòng Sơn</t>
  </si>
  <si>
    <t>TB Đồng Hà</t>
  </si>
  <si>
    <t>TB Bờ Đê</t>
  </si>
  <si>
    <t>TB Đồng Đò</t>
  </si>
  <si>
    <t>TB Vạn Ninh</t>
  </si>
  <si>
    <t>TB Quyết Thanh I</t>
  </si>
  <si>
    <t>TB Bái Đa</t>
  </si>
  <si>
    <t>TB Đồng Vuông</t>
  </si>
  <si>
    <t>TB Giếng Huyện</t>
  </si>
  <si>
    <t>TB Đồng Cống</t>
  </si>
  <si>
    <t>TB Đồng Thánh</t>
  </si>
  <si>
    <t>TB Đại Thắng</t>
  </si>
  <si>
    <t>TB Thôn 11</t>
  </si>
  <si>
    <t>TB Cồn Lều</t>
  </si>
  <si>
    <t>TB Đồng Ma</t>
  </si>
  <si>
    <t>TB do Chi nhánh Thủy nông quản lý</t>
  </si>
  <si>
    <t>Tân Sơn</t>
  </si>
  <si>
    <t>Đông Cao</t>
  </si>
  <si>
    <t>Nổ Hồ</t>
  </si>
  <si>
    <t>4x1000+2x1400</t>
  </si>
  <si>
    <t>Cổ Đản</t>
  </si>
  <si>
    <t>Tân Lai</t>
  </si>
  <si>
    <t>Đá Bàn</t>
  </si>
  <si>
    <t>Trung Thành tưới</t>
  </si>
  <si>
    <t>1400+1400</t>
  </si>
  <si>
    <t>Trung Thành tiêu</t>
  </si>
  <si>
    <t>Tế Thắng tưới</t>
  </si>
  <si>
    <t>1000+1400</t>
  </si>
  <si>
    <t>Tế Thắng tiêu</t>
  </si>
  <si>
    <t>Liên Minh</t>
  </si>
  <si>
    <t>Trường Minh TT</t>
  </si>
  <si>
    <t>Trường Minh tưới</t>
  </si>
  <si>
    <t>Bến Mắm</t>
  </si>
  <si>
    <t>19654/22505
= 87,33</t>
  </si>
  <si>
    <t>18353/20922
= 87,72</t>
  </si>
  <si>
    <t>403/426
= 94,53</t>
  </si>
  <si>
    <t>20506/20617
= 99,46</t>
  </si>
  <si>
    <t>Kênh do xã quản lý</t>
  </si>
  <si>
    <t>Vạn Hòa</t>
  </si>
  <si>
    <t>Hệ thống kênh do Công ty sông Chu quản lý</t>
  </si>
  <si>
    <t>A</t>
  </si>
  <si>
    <t>Hệ thống kênh tưới</t>
  </si>
  <si>
    <t>KÊNH CHÍNH SÔNG MỰC</t>
  </si>
  <si>
    <t>KÊNH NAM SÔNG MỰC</t>
  </si>
  <si>
    <t>Kênh N1</t>
  </si>
  <si>
    <t>Kênh N3</t>
  </si>
  <si>
    <t>Kênh N5</t>
  </si>
  <si>
    <t>Kênh N7</t>
  </si>
  <si>
    <t>Kênh N9</t>
  </si>
  <si>
    <t>Kênh N11</t>
  </si>
  <si>
    <t>Kênh N11a</t>
  </si>
  <si>
    <t>Kênh N11a2</t>
  </si>
  <si>
    <t>Kênh N11b</t>
  </si>
  <si>
    <t>Kênh N11c</t>
  </si>
  <si>
    <t>Kênh N2</t>
  </si>
  <si>
    <t>Kênh N2a</t>
  </si>
  <si>
    <t>Kênh N13</t>
  </si>
  <si>
    <t>Kênh N15</t>
  </si>
  <si>
    <t>Kênh N15a</t>
  </si>
  <si>
    <t>Kênh N15b</t>
  </si>
  <si>
    <t>Kênh N15c</t>
  </si>
  <si>
    <t>Kênh N15d</t>
  </si>
  <si>
    <t>Kênh N2b</t>
  </si>
  <si>
    <t>Kênh N4</t>
  </si>
  <si>
    <t>Kênh N6</t>
  </si>
  <si>
    <t>Kênh N8</t>
  </si>
  <si>
    <t>Kênh N10</t>
  </si>
  <si>
    <t>Kênh N12B</t>
  </si>
  <si>
    <t>Kênh N12C</t>
  </si>
  <si>
    <t>Kênh N14</t>
  </si>
  <si>
    <t>Kênh N17</t>
  </si>
  <si>
    <t>Kênh N19</t>
  </si>
  <si>
    <t>III</t>
  </si>
  <si>
    <t>KÊNH BẮC SÔNG MỰC</t>
  </si>
  <si>
    <t>Kênh B2</t>
  </si>
  <si>
    <t>Kênh B3</t>
  </si>
  <si>
    <t>Kênh B4</t>
  </si>
  <si>
    <t>Kênh B6</t>
  </si>
  <si>
    <t>Kênh B2/8</t>
  </si>
  <si>
    <t>IV</t>
  </si>
  <si>
    <t>KÊNH NAM SÔNG CHU</t>
  </si>
  <si>
    <t>Kênh N12</t>
  </si>
  <si>
    <t>Kênh N21</t>
  </si>
  <si>
    <t>Kênh N23</t>
  </si>
  <si>
    <t>Kênh N25</t>
  </si>
  <si>
    <t>Kênh N27</t>
  </si>
  <si>
    <t>V</t>
  </si>
  <si>
    <t>KÊNH N8 SÔNG CHU</t>
  </si>
  <si>
    <t>Kênh N1/8</t>
  </si>
  <si>
    <t>Kênh N3/8</t>
  </si>
  <si>
    <t>Kênh N3/8B</t>
  </si>
  <si>
    <t>Kênh N5/8</t>
  </si>
  <si>
    <t>Kênh N2/5/8</t>
  </si>
  <si>
    <t>VI</t>
  </si>
  <si>
    <t>KÊNH TƯỚI TRẠM BƠM</t>
  </si>
  <si>
    <t>Trạm bơm Tế Thắng tưới</t>
  </si>
  <si>
    <t>Trạm bơm Tế Thắng tiêu</t>
  </si>
  <si>
    <t>Trạm bơm Trung Thành tưới</t>
  </si>
  <si>
    <t>Trạm bơm Cổ Đản</t>
  </si>
  <si>
    <t>Trạm bơm Nổ Hồ</t>
  </si>
  <si>
    <t>Trạm bơm Đông Cao</t>
  </si>
  <si>
    <t>Trạm bơm Tân Sơn</t>
  </si>
  <si>
    <t>Trạm bơm Trung Ý</t>
  </si>
  <si>
    <t>Trạm bơm Bến Mắm</t>
  </si>
  <si>
    <t>Trạm bơm Côn Cương</t>
  </si>
  <si>
    <t>Trạm bơm Trường Trung</t>
  </si>
  <si>
    <t>Trạm bơm Trường Minh tiêu tưới</t>
  </si>
  <si>
    <t>Trạm bơm Trường Minh tưới</t>
  </si>
  <si>
    <t>Trạm bơm Đá Bàn</t>
  </si>
  <si>
    <t>B</t>
  </si>
  <si>
    <t xml:space="preserve">HỆ THỐNG TIÊU </t>
  </si>
  <si>
    <t>HỆ THỐNG TIÊU SÔNG HOÀNG</t>
  </si>
  <si>
    <t>Nổ Hồ đi Đá Bàn ( nhánh 1 )</t>
  </si>
  <si>
    <t>Tân Phúc đi Đá Bàn ( nhánh 2 )</t>
  </si>
  <si>
    <t>Tân Giang</t>
  </si>
  <si>
    <t>HỆ THỐNG TIÊU SÔNG NHƠM</t>
  </si>
  <si>
    <t>Tế Lợi - Minh Nghĩa</t>
  </si>
  <si>
    <t>Côn Cương 1</t>
  </si>
  <si>
    <t>Côn Cương 2</t>
  </si>
  <si>
    <t>HỆ THỐNG TIÊU SÔNG MỰC</t>
  </si>
  <si>
    <t>Kênh tiêu Minh Thọ</t>
  </si>
  <si>
    <t>Trường Minh</t>
  </si>
  <si>
    <t xml:space="preserve">Nhánh phía tây </t>
  </si>
  <si>
    <t>Nhánh phía đông</t>
  </si>
  <si>
    <t>HỆ THỐNG TIÊU SÔNG THỊ LONG</t>
  </si>
  <si>
    <t>Kênh tiêu Tượng Văn</t>
  </si>
  <si>
    <t>Nhánh chính 1</t>
  </si>
  <si>
    <t>Nhánh chính 2</t>
  </si>
  <si>
    <t>T1</t>
  </si>
  <si>
    <t>T3</t>
  </si>
  <si>
    <t>T5</t>
  </si>
  <si>
    <t>T7</t>
  </si>
  <si>
    <t>Lúa</t>
  </si>
  <si>
    <t>97,6</t>
  </si>
  <si>
    <t>104,5</t>
  </si>
  <si>
    <t xml:space="preserve"> ớt tươi, ngô ngọt</t>
  </si>
  <si>
    <t>Lúa nếp hương</t>
  </si>
  <si>
    <t>Đầu tư sản xuất, bao tiêu sản phẩm</t>
  </si>
  <si>
    <t>25,0</t>
  </si>
  <si>
    <t>32,5</t>
  </si>
  <si>
    <t>Giống lúa Bắc thơm số 7 
và nếp 97</t>
  </si>
  <si>
    <t>55.102.700</t>
  </si>
  <si>
    <t>Sản xuất lúa</t>
  </si>
  <si>
    <t>HTX DV NN 
Tân Phúc</t>
  </si>
  <si>
    <t>HTX DV NN 
Tân Khang</t>
  </si>
  <si>
    <t>HTX DV NN 
Trung Thành</t>
  </si>
  <si>
    <t>HTX DV NN 
Hoàng Sơn</t>
  </si>
  <si>
    <t>HTX DV NN 
Trung ý</t>
  </si>
  <si>
    <t>HTX DV NN 
Trung Chính</t>
  </si>
  <si>
    <t>HTX DV NN 
Hoàng Giang</t>
  </si>
  <si>
    <t>HTX DV NN 
Tế Nông</t>
  </si>
  <si>
    <t>HTX DV NN 
Tế Tân</t>
  </si>
  <si>
    <t>HTX DV NN 
Tế Thắng</t>
  </si>
  <si>
    <t>HTX DV NN 
Tế Lợi</t>
  </si>
  <si>
    <t>HTX DV NN 
Minh Khôi</t>
  </si>
  <si>
    <t>HTX DV NN 
Minh Nghĩa</t>
  </si>
  <si>
    <t>HTX DV NN 
Vạn Thiện</t>
  </si>
  <si>
    <t>HTX DV NN 
Vạn Hòa</t>
  </si>
  <si>
    <t>HTX DV NN 
Vạn Thắng</t>
  </si>
  <si>
    <t>HTX DV NN 
Thăng Long</t>
  </si>
  <si>
    <t>HTX DV NN 
Thăng Thọ</t>
  </si>
  <si>
    <t>HTX DV NN 
Thăng Bình</t>
  </si>
  <si>
    <t>HTX DV NN 
Công Liêm</t>
  </si>
  <si>
    <t>HTX DV NN 
Công Chính</t>
  </si>
  <si>
    <t>HTX DV NN 
Trường Minh</t>
  </si>
  <si>
    <t>HTX DV NN 
Trường Trung</t>
  </si>
  <si>
    <t>HTX DV NN 
Trường Giang</t>
  </si>
  <si>
    <t>HTX DV NN 
Trường Sơn</t>
  </si>
  <si>
    <t>HTX DV NN 
Tượng Lĩnh</t>
  </si>
  <si>
    <t>HTX DV NN 
Tượng Sơn</t>
  </si>
  <si>
    <t>HTX DV NN 
Tượng Văn</t>
  </si>
  <si>
    <t>HTX DV NN 
Yên Mỹ</t>
  </si>
  <si>
    <t>HTX DV NN 
Công Bình</t>
  </si>
  <si>
    <t>HTX DV NN 
Minh Thọ</t>
  </si>
  <si>
    <t>HTX DV NN 
Vạn Minh</t>
  </si>
  <si>
    <t>Lúa Bắc thơm số 7</t>
  </si>
  <si>
    <t>Lúa thương phẩm Thái Xuyên 111</t>
  </si>
  <si>
    <t>Lúa gạo</t>
  </si>
  <si>
    <t>Lúa thương phẩm</t>
  </si>
  <si>
    <t xml:space="preserve"> Ớt tươi + ngô ngọt xuất khẩu</t>
  </si>
  <si>
    <t>Nếp hương thương phầm</t>
  </si>
  <si>
    <t>CTY TNHH&amp;DVTM Cúc Phương - Ninh Bình</t>
  </si>
  <si>
    <t xml:space="preserve"> Lúa nếp hương</t>
  </si>
  <si>
    <t>Gạo</t>
  </si>
  <si>
    <t>x</t>
  </si>
  <si>
    <t>đảm bảo</t>
  </si>
  <si>
    <t>Kết quả xây dựng NTM đến 30/6/2021</t>
  </si>
  <si>
    <t>Tỷ lệ trẻ em &lt;5 tuổi suy dinh dưỡng đến 30/6/2020</t>
  </si>
  <si>
    <t>Thời điểm 30/6/2021</t>
  </si>
  <si>
    <t>Hệ thống kênh mương toàn huyện năm 2021</t>
  </si>
  <si>
    <t>Tỷ lệ hộ nghèo đến 30/6/2021</t>
  </si>
  <si>
    <t>30/6/2021</t>
  </si>
  <si>
    <t>Tỷ lệ HS tốt nghiệp THCS tiếp tục học THPT, bổ túc, học nghề đến 30/6/2021</t>
  </si>
  <si>
    <t>Tỷ lệ tham gia BHYT đến 30/6/2021</t>
  </si>
  <si>
    <t>Tỷ lệ hộ dùng nước HVS đến 30/6/2021</t>
  </si>
  <si>
    <t>Tỷ lệ hộ dùng nước sạch 
đến 30/6/2021</t>
  </si>
  <si>
    <t>Tỷ lệ cơ sở SXKD, DV đảm bảo quy định về BVMT (30/6/2021)</t>
  </si>
  <si>
    <t>Tỷ lệ hộ có nhà tắm, nhà tiêu, bể nước hợp vệ sinh 
đến 30/6/2021</t>
  </si>
  <si>
    <t>Tỷ lệ hộ chăn nuôi có chuồng trại hợp vệ sinh (đến 30/6/2021)</t>
  </si>
  <si>
    <t>46,14</t>
  </si>
  <si>
    <t>Thu nhập BQ đầu người đến 30/6/2021</t>
  </si>
  <si>
    <t>Tỷ lệ hộ có nhà ở đạt chuẩn đến 30/6/2021</t>
  </si>
  <si>
    <t>HTX DV NN 
Tân Thọ</t>
  </si>
  <si>
    <t>TỔNG HỢP DIỆN TÍCH NUÔI TRỒNG THỦY SẢN NĂM 2021</t>
  </si>
  <si>
    <t>19654/25505 ha = 87,3%</t>
  </si>
  <si>
    <t>chưa đảm bảo</t>
  </si>
  <si>
    <t>22045/23179 ha 
= 94,5</t>
  </si>
  <si>
    <t>32.889/43.777
đạt 75,13%</t>
  </si>
  <si>
    <t>có</t>
  </si>
  <si>
    <t>293/307 NVH
= 95%</t>
  </si>
  <si>
    <t>190/190 NVH 
= 100%</t>
  </si>
  <si>
    <t>42.154/45.781
đạt 92,08%</t>
  </si>
  <si>
    <t>32 xã</t>
  </si>
  <si>
    <t>46,14 triệu đồng</t>
  </si>
  <si>
    <t>0,88%</t>
  </si>
  <si>
    <t>21,79%</t>
  </si>
  <si>
    <t>chưa có</t>
  </si>
  <si>
    <t>47/47 HTX
= 100%</t>
  </si>
  <si>
    <t>2793/3006 HS
= 92,91%</t>
  </si>
  <si>
    <t>19073/84030 LĐ
= 22,7%</t>
  </si>
  <si>
    <t>172/190 thôn
= 90,5%</t>
  </si>
  <si>
    <t>3077/3484 hộ
= 88,3%</t>
  </si>
  <si>
    <t>4781/4781 hộ
= 100%</t>
  </si>
  <si>
    <t>30315/42073 hộ
= 72,1%</t>
  </si>
  <si>
    <t>43451/45781 hộ
= 94,9%</t>
  </si>
  <si>
    <t>7477/12803 hộ
= 58,4%</t>
  </si>
  <si>
    <t>9806/11329 hộ
= 86,6%</t>
  </si>
  <si>
    <t>32/32</t>
  </si>
  <si>
    <t xml:space="preserve">Môi trường và an toàn thực phẩm
</t>
  </si>
  <si>
    <t>103,2/235,36 Km
= 43,85%</t>
  </si>
  <si>
    <t>235,36/235,36 Km
= 100%</t>
  </si>
  <si>
    <t>63,1/255,8 Km
= 24,67%</t>
  </si>
  <si>
    <t>214,6/255,8 Km
= 83,89%</t>
  </si>
  <si>
    <t>65,2/379,2 Km
= 17,19%</t>
  </si>
  <si>
    <t>335,7/379,2 Km
= 88,53%</t>
  </si>
  <si>
    <t>75,2/563,4 Km
= 13,35%</t>
  </si>
  <si>
    <t>365,2/563,4 Km 
= 64,82%</t>
  </si>
  <si>
    <t xml:space="preserve">Hệ thống chính trị và tiếp cận pháp luật
</t>
  </si>
  <si>
    <t xml:space="preserve">Y tế
</t>
  </si>
  <si>
    <t>22045/23179
= 95,11</t>
  </si>
  <si>
    <t>1696/1773 HS 
= 95,66%</t>
  </si>
  <si>
    <t>2967/10655 trẻ
= 27,8%</t>
  </si>
  <si>
    <t>1853/13792 trẻ
= 13,4%</t>
  </si>
  <si>
    <t>10,23 triệu</t>
  </si>
  <si>
    <t>75097/100471 LĐ
= 74,74%</t>
  </si>
  <si>
    <t>45.781/45.781
đạt 100,00%</t>
  </si>
  <si>
    <t>84027/95696 LĐ
= 87,81%</t>
  </si>
  <si>
    <t>100471/103370 LĐ
= 97,20%</t>
  </si>
  <si>
    <t>4781/4781 cơ sở
= 100%</t>
  </si>
  <si>
    <t xml:space="preserve"> Nước HVS = 44986/45781 hộ 
=98,26% 
(nước sạch 32931/45781 hộ = 71,93%)</t>
  </si>
  <si>
    <t>Thu nhập BQ đầu người năm 2020</t>
  </si>
  <si>
    <t xml:space="preserve"> Nước HVS =  29000/43777hộ 
=66,24% 
(nước sạch 20404/43777 = 46,61%)</t>
  </si>
  <si>
    <t>Trong đó: sử dụng từ nhà máy nước tập trung</t>
  </si>
  <si>
    <t>Số hộ</t>
  </si>
  <si>
    <t>Số 2: 2000</t>
  </si>
  <si>
    <t>Số 1: 2003</t>
  </si>
  <si>
    <t>Vườn sạch - nhà đẹp - ngõ Văn minh</t>
  </si>
  <si>
    <t>Địa điểm thực hiện ban đầu</t>
  </si>
  <si>
    <t>Kết quả nhân rộng</t>
  </si>
  <si>
    <t>Xã Trường Sơn</t>
  </si>
  <si>
    <t>28/28 xã</t>
  </si>
  <si>
    <t>Tự quản về an ninh trật tự thôn, xóm, khu dân cư</t>
  </si>
  <si>
    <t>Xã Tế Thắng</t>
  </si>
  <si>
    <t>7/7 thôn làng xã Trường Sơn, các xã Vạn Hòa, Tế Lợi, Vạn Thắng, Thăng Long, Thăng Thọ</t>
  </si>
  <si>
    <t>Đơn vị 
chủ trì thực hiện</t>
  </si>
  <si>
    <t>Đoàn TNCS Hồ Chí Minh 
huyện Nông Cống</t>
  </si>
  <si>
    <t>Hội Liên hiệp Phụ nữ 
huyện Nông Cống</t>
  </si>
  <si>
    <t>Hội Cựu Chiến binh 
huyện Nông Cống</t>
  </si>
  <si>
    <t>BCĐ XD NTM 
xã Trường Sơn, huyện Nông Cống</t>
  </si>
  <si>
    <t xml:space="preserve"> Tổng hợp các mô hình kiểu mẫu trong xây dựng NTM trên địa bàn huyện Nông Cống</t>
  </si>
  <si>
    <t>Mô hình liên kết theo Chuỗi giá trị trong sản xuất Nông nghiệp</t>
  </si>
  <si>
    <t>HTX DVNN Thăng Long</t>
  </si>
  <si>
    <t>Xã Thăng Long</t>
  </si>
  <si>
    <t>Mô hình kiểu mẫu trong XD 
nông thôn mới</t>
  </si>
  <si>
    <t>Xã Tượng Văn</t>
  </si>
  <si>
    <t>Xã Tế Lợi</t>
  </si>
  <si>
    <t>Mô hình phát triển kinh tế trang trại, gia trại</t>
  </si>
  <si>
    <t>Xã Hoàng Giang</t>
  </si>
  <si>
    <t>Hội Nông dân 
huyện Nông Cống</t>
  </si>
  <si>
    <t xml:space="preserve"> 6/32</t>
  </si>
  <si>
    <t xml:space="preserve"> 5/32</t>
  </si>
  <si>
    <t xml:space="preserve"> 8/32</t>
  </si>
  <si>
    <t xml:space="preserve"> 12/32</t>
  </si>
  <si>
    <t xml:space="preserve"> 10/32</t>
  </si>
  <si>
    <t>Đường cây xanh, đường hoa tự quản</t>
  </si>
  <si>
    <t>Thanh niên xung kích, sáng tạo, lập nghiệp</t>
  </si>
  <si>
    <t>Mô hình chuỗi giá trị gắn với xây dựng sản phẩm OCOP địa phương</t>
  </si>
  <si>
    <t>UBND huyện Nông Cống</t>
  </si>
  <si>
    <t>Xã Thăng Long
xã Trường Sơn</t>
  </si>
  <si>
    <t>7/28 xã, gồm: Thăng Long, Trường Sơn, Minh Khôi, Tế Lợi, Trung Thành, Hoàng Giang, Thị trấn Nông Cống</t>
  </si>
  <si>
    <t>07 Mô hình</t>
  </si>
  <si>
    <t>40 ha</t>
  </si>
  <si>
    <t>1.200 ha</t>
  </si>
  <si>
    <t>14.880 tấn/năm </t>
  </si>
  <si>
    <t>1.680 tấn/năm </t>
  </si>
  <si>
    <t>Mô hình 
liên kết</t>
  </si>
  <si>
    <t xml:space="preserve">Tổng cộng </t>
  </si>
  <si>
    <t xml:space="preserve"> 06/32</t>
  </si>
  <si>
    <t>89560/172487 người
= 51,92%</t>
  </si>
  <si>
    <t>153787/170617 người 
= 90,14%</t>
  </si>
  <si>
    <t>Vùng</t>
  </si>
  <si>
    <t>Địa điểm</t>
  </si>
  <si>
    <t>Quy mô
 (ha, con....)</t>
  </si>
  <si>
    <t>Áp dụng quy trình</t>
  </si>
  <si>
    <t>Tỷ lệ cơ giới hóa</t>
  </si>
  <si>
    <t>I. Sản phẩm chủ lực về trồng trọt</t>
  </si>
  <si>
    <t>Theo quy hoạch vùng huyện Nông Cống</t>
  </si>
  <si>
    <t>Vùng lúa năng suất, chất lượng, hiệu quả cao</t>
  </si>
  <si>
    <t>29 xã, thị trấn</t>
  </si>
  <si>
    <t>Quy trình đồng bộ trong sản xuất, thâm canh cây lúa,năng suất,chất lượng, hiệu quả.</t>
  </si>
  <si>
    <t xml:space="preserve">Vùng sản xuất rau tập an
 toàn trung theo tiêu chuẩn VietGAP </t>
  </si>
  <si>
    <t xml:space="preserve">Thăng Long, Vạn Hòa, 
Vạn Thắng, Công Liêm, Trường Sơn, Tượng Văn, Thăng Bình, Yên Mỹ; </t>
  </si>
  <si>
    <t>Áp dụng quy trình đồng bộ trong sản xuất rau an toàn</t>
  </si>
  <si>
    <t>Vùng sản xuất cói tập trung</t>
  </si>
  <si>
    <t xml:space="preserve">Minh Khôi, Tế Nông , 
TrườngTrung , Trường Giang, Tượng Sơn, Tượng Văn, Tượng Lĩnh. </t>
  </si>
  <si>
    <t>Làm đất 100%; thu hoạch 100%</t>
  </si>
  <si>
    <t xml:space="preserve">Vùng sản xuất cây ăn quả
 tập trung </t>
  </si>
  <si>
    <t xml:space="preserve">Yên Mỹ , Công  Chính,
 Công Liêm, Thăng Long, Tượng Sơn, Thăng Bình, Trường Minh,Tượng Lĩnh </t>
  </si>
  <si>
    <t>Quy trình VietGAP</t>
  </si>
  <si>
    <t xml:space="preserve">Vùng trồng cây thức ăn
 chăn nuôi </t>
  </si>
  <si>
    <t>Yên Mỹ , Công Chính, 
Công Liêm, Thăng Long, Tượng Sơn, Thăng Bình, Vạn Hòa , Tượng Lĩnh; Vạn Thắng, Vạn Thiện, Minh Khôi, Thị Trấn, Thăng Thọ, Trường Minh.</t>
  </si>
  <si>
    <t>Sản phẩm chủ lực về chăn nuôi</t>
  </si>
  <si>
    <t xml:space="preserve">Vùng chăn nuôi gia cầm 
tập trung </t>
  </si>
  <si>
    <t>Tân Khang, Tân Thọ</t>
  </si>
  <si>
    <t>Quy trình chăn nuôi đệm lót an toàn sinh học</t>
  </si>
  <si>
    <t>Vùng chăn nuôi lợn tập trung</t>
  </si>
  <si>
    <t xml:space="preserve">Tế Thắng - Trung Thành </t>
  </si>
  <si>
    <t>Quy trình chăn nuôi khép kín tự động, bán tự động</t>
  </si>
  <si>
    <t>Minh Nghĩa, Tế Lợi</t>
  </si>
  <si>
    <t>Trường Giang, Trường Trung</t>
  </si>
  <si>
    <t>Vùng chăn nuôi bò sữa, 
bò thịt chất lượng cao</t>
  </si>
  <si>
    <t>Yên Mỹ, Công Chính</t>
  </si>
  <si>
    <t>Sản phẩm chủ lực về thủy sản</t>
  </si>
  <si>
    <t xml:space="preserve">Vùng nuôi quảng
 canh cải tiến </t>
  </si>
  <si>
    <t>Trường Trung, Trường Giang, Tượng Lĩnh, Tượng Văn</t>
  </si>
  <si>
    <t>Quy trình đồng bộ trong nuôi trồng, chế biến</t>
  </si>
  <si>
    <t xml:space="preserve">Vùng nuôi cá nước ngọt tập trung </t>
  </si>
  <si>
    <t>Tế Lợi, Trung Thành, Tế Thắng, Minh Nghĩa, Thăng Bình</t>
  </si>
  <si>
    <t>Vùng nuôi tôm công nghệ cao tập trung</t>
  </si>
  <si>
    <t>Làm đất: 100%; Cấy máy: 35%; chăm sóc 53%; Thu hoạch 96%.</t>
  </si>
  <si>
    <t>Làm đất: 100%; gieo trồng 45%; chăm sóc 76%; Thu hoạch 86%.</t>
  </si>
  <si>
    <t>Làm đất 100%; Sử dụng hệ thống tưới nước kết hợp bón phân: 100%</t>
  </si>
  <si>
    <t>956,16/958,18
= 99,79</t>
  </si>
  <si>
    <t>19,18/21,2=90,05</t>
  </si>
  <si>
    <t>14,6/14,65=100</t>
  </si>
  <si>
    <t>21,32/21,32= 100</t>
  </si>
  <si>
    <t>23,15/23,15=100</t>
  </si>
  <si>
    <t>23,19/23,19=100</t>
  </si>
  <si>
    <t>16,48/16,48= 100</t>
  </si>
  <si>
    <t>12,21/12,21=100</t>
  </si>
  <si>
    <t>35,79/35,79=100</t>
  </si>
  <si>
    <t>53,66/53,66= 100</t>
  </si>
  <si>
    <t>30,99/30,99= 100</t>
  </si>
  <si>
    <t>39,94/39,94=100</t>
  </si>
  <si>
    <t>32,73/32,73= 100</t>
  </si>
  <si>
    <t>38,53/38,53= 100</t>
  </si>
  <si>
    <t>41,16/41,16= 100</t>
  </si>
  <si>
    <t>47,31/47,31=100</t>
  </si>
  <si>
    <t>7,83/7,83= 100</t>
  </si>
  <si>
    <t>24,79/24,79= 100</t>
  </si>
  <si>
    <t>23,3/23,3= 100</t>
  </si>
  <si>
    <t>22,46/22,46=100</t>
  </si>
  <si>
    <t>8,85/8,85=100</t>
  </si>
  <si>
    <t>18/18= 100</t>
  </si>
  <si>
    <t>136,5/136,5= 100</t>
  </si>
  <si>
    <t>12,63/12,63= 100</t>
  </si>
  <si>
    <t>37,1/37,1= 100</t>
  </si>
  <si>
    <t>20,6/20,6=100</t>
  </si>
  <si>
    <t>58,75/58,75 = 100</t>
  </si>
  <si>
    <t>50/50= 100</t>
  </si>
  <si>
    <t>82,11/82,11=100</t>
  </si>
  <si>
    <t>(Kèm theo Báo cáo số 493/BC-UBND ngày 18/8/2021 của UBND huyện Nông Cống)</t>
  </si>
  <si>
    <t>(Kèm theo Báo cáo số  493/BC-UBND ngày 18/8/2021 của UBND huyện Nông Cống)</t>
  </si>
  <si>
    <t>Tỷ lệ lao động có việc làm qua đào tạo</t>
  </si>
  <si>
    <t>34/99 trường 
= 34,34%</t>
  </si>
  <si>
    <t>78/91 trường
= 85,71%</t>
  </si>
  <si>
    <t>Công ty giống cây trồng Việt Thành</t>
  </si>
  <si>
    <t>Công ty TNHH nông sản An Thành Phong</t>
  </si>
  <si>
    <t>Công ty giống cây trồng Hồng Quang Ninh Bình</t>
  </si>
  <si>
    <t>Công ty CP XNK Nông sản Thanh Hóa</t>
  </si>
  <si>
    <t>Công ty CPI</t>
  </si>
  <si>
    <t>Thịt lợn</t>
  </si>
  <si>
    <t>2000 con</t>
  </si>
  <si>
    <t>60 ha</t>
  </si>
  <si>
    <t>25 ha</t>
  </si>
  <si>
    <t>50 ha</t>
  </si>
  <si>
    <t>180 ha</t>
  </si>
  <si>
    <t>30 ha</t>
  </si>
  <si>
    <t>20 ha</t>
  </si>
  <si>
    <t>Lúa giống, lúa thương phẩm</t>
  </si>
  <si>
    <t>80 ha</t>
  </si>
  <si>
    <t>Chứng nhận VietGAP</t>
  </si>
  <si>
    <t>Công ty TNHH nông sản 
An Thành Phong</t>
  </si>
  <si>
    <t>Luúa giống Bắc Thơm</t>
  </si>
  <si>
    <t>Công ty Mùa vàng Phát triển</t>
  </si>
  <si>
    <t>Công ty CP Tập đoàn giống cây trồng Việt Nam</t>
  </si>
  <si>
    <t xml:space="preserve">Lúa thương phẩm </t>
  </si>
  <si>
    <t>Lúa giống VNR20</t>
  </si>
  <si>
    <t>35 ha</t>
  </si>
  <si>
    <t>100 ha</t>
  </si>
  <si>
    <t>150 ha</t>
  </si>
  <si>
    <t>52 ha</t>
  </si>
  <si>
    <t>Tên xã sau khi sáp nhập</t>
  </si>
  <si>
    <t>Tên xã trước khi sáp nhập</t>
  </si>
  <si>
    <t xml:space="preserve">Năm đạt chuẩn quốc gia lần gần nhất </t>
  </si>
  <si>
    <t>Kế hoạch: Năm đạt chuẩn quốc gia (Công nhận mới, Công nhận lại, Nâng mức độ)</t>
  </si>
  <si>
    <t>2020 MĐ1</t>
  </si>
  <si>
    <t>2016 MĐ1</t>
  </si>
  <si>
    <t>2018 MĐ2</t>
  </si>
  <si>
    <t>2014 MĐ1</t>
  </si>
  <si>
    <t>2015 MĐ1</t>
  </si>
  <si>
    <t>2015 MĐ2</t>
  </si>
  <si>
    <t>2017 MĐ2</t>
  </si>
  <si>
    <t>2007 MĐ1</t>
  </si>
  <si>
    <t>2019 MĐ1</t>
  </si>
  <si>
    <t>2017 MĐ1</t>
  </si>
  <si>
    <t>2023 MĐ2</t>
  </si>
  <si>
    <t>2019 MĐ2</t>
  </si>
  <si>
    <t>2018 MĐ1</t>
  </si>
  <si>
    <t>Thị Trấn</t>
  </si>
  <si>
    <t>2014 MĐ2</t>
  </si>
  <si>
    <t>2021 MĐ2</t>
  </si>
  <si>
    <t>2021 MĐ1</t>
  </si>
  <si>
    <t xml:space="preserve"> Minh Khôi</t>
  </si>
  <si>
    <t>Vạn Thiện</t>
  </si>
  <si>
    <t>2016 MĐ2</t>
  </si>
  <si>
    <t>2016/2016 MĐ1</t>
  </si>
  <si>
    <t>2017/2016 MĐ1</t>
  </si>
  <si>
    <t>2022/2022</t>
  </si>
  <si>
    <t>2016/2020 MĐ1</t>
  </si>
  <si>
    <t>2021/2025</t>
  </si>
  <si>
    <r>
      <rPr>
        <sz val="12"/>
        <color indexed="10"/>
        <rFont val="Times New Roman"/>
        <family val="1"/>
      </rPr>
      <t>2016 MĐ2/</t>
    </r>
    <r>
      <rPr>
        <sz val="12"/>
        <rFont val="Times New Roman"/>
        <family val="1"/>
      </rPr>
      <t>2020 MĐ1</t>
    </r>
  </si>
  <si>
    <r>
      <t xml:space="preserve">Thống kê kết quả xây dựng trường học đạt chuẩn Quốc gia tại các xã xây dựng NTM trên địa bàn huyện Nông Cống                                   </t>
    </r>
    <r>
      <rPr>
        <i/>
        <sz val="13"/>
        <color indexed="56"/>
        <rFont val="Times New Roman"/>
        <family val="1"/>
        <charset val="163"/>
      </rPr>
      <t>(Đến thời điểm tháng 6 năm 2021)</t>
    </r>
  </si>
  <si>
    <r>
      <rPr>
        <b/>
        <sz val="13"/>
        <color indexed="56"/>
        <rFont val="Times New Roman"/>
        <family val="1"/>
        <charset val="163"/>
      </rPr>
      <t xml:space="preserve">                                                  So sánh tỷ lệ trường đạt chuẩn Quốc gia trên địa bàn huyện Nông Cống  </t>
    </r>
    <r>
      <rPr>
        <b/>
        <sz val="12"/>
        <color indexed="56"/>
        <rFont val="Times New Roman"/>
        <family val="1"/>
        <charset val="163"/>
      </rPr>
      <t xml:space="preserve">                                                                  </t>
    </r>
    <r>
      <rPr>
        <sz val="13"/>
        <color indexed="8"/>
        <rFont val="Times New Roman"/>
        <family val="1"/>
        <charset val="163"/>
      </rPr>
      <t/>
    </r>
  </si>
  <si>
    <t>(Đến thời điểm tháng 06 năm 2021)</t>
  </si>
  <si>
    <t>Thời điểm 2010</t>
  </si>
  <si>
    <t>Thời điểm tháng 6/2021</t>
  </si>
  <si>
    <t>So sánh tăng giảm 2021 với 2010</t>
  </si>
  <si>
    <t>Số trường chưa đạt CQG</t>
  </si>
  <si>
    <t>Tổng số trường</t>
  </si>
  <si>
    <t>Số trường đạt chuẩn quốc gia</t>
  </si>
  <si>
    <t>Số trường đạt CQG</t>
  </si>
  <si>
    <t xml:space="preserve"> </t>
  </si>
  <si>
    <t>Tổng 29 xã NTM</t>
  </si>
  <si>
    <t>Tỷ lệ %</t>
  </si>
  <si>
    <t>THPT Nông Cống 1</t>
  </si>
  <si>
    <t>THPT Nông Cống 2</t>
  </si>
  <si>
    <t>THPT Nông Cống 3</t>
  </si>
  <si>
    <t>THPT Nông Cống 4</t>
  </si>
  <si>
    <t xml:space="preserve">THPT Nông Cống </t>
  </si>
  <si>
    <t>Tỷ lệ trường THPT đạt chuẩn</t>
  </si>
  <si>
    <t>Phụ lục 6a</t>
  </si>
  <si>
    <t>Phụ lục 6c</t>
  </si>
  <si>
    <t>Phụ lục 04c</t>
  </si>
  <si>
    <t>Phụ lục 04b</t>
  </si>
  <si>
    <t>Phụ lục 04a</t>
  </si>
  <si>
    <t>Phụ lục 05c</t>
  </si>
  <si>
    <t>Phụ lục 05a:</t>
  </si>
  <si>
    <t xml:space="preserve">Phụ lục 05b  </t>
  </si>
  <si>
    <t>Phụ lục 06d:</t>
  </si>
  <si>
    <t>Phụ lục 07a</t>
  </si>
  <si>
    <t>Phụ lục 07b</t>
  </si>
  <si>
    <t>Phụ lục 08:</t>
  </si>
  <si>
    <t>Phụ lục 09</t>
  </si>
  <si>
    <t>Phụ lục 11a</t>
  </si>
  <si>
    <t>Phụ lục 11b</t>
  </si>
  <si>
    <t>Phụ lục 11c</t>
  </si>
  <si>
    <t>Phụ lục 11d</t>
  </si>
  <si>
    <t>Phụ lục 11e</t>
  </si>
  <si>
    <t>Tên đơn vị</t>
  </si>
  <si>
    <t>Xã Vạn Thắng</t>
  </si>
  <si>
    <t>Xã Vạn Hòa</t>
  </si>
  <si>
    <t>Xã  Thăng Long</t>
  </si>
  <si>
    <t>Xã Minh Nghĩa</t>
  </si>
  <si>
    <t>Xã Trường Trung</t>
  </si>
  <si>
    <t>Xã Hoàng Sơn</t>
  </si>
  <si>
    <t>Xã Minh Khôi</t>
  </si>
  <si>
    <t>Xã Công Liêm</t>
  </si>
  <si>
    <t>Xã Tân Phúc</t>
  </si>
  <si>
    <t>Xã Thăng Thọ</t>
  </si>
  <si>
    <t xml:space="preserve"> Thời gian phấn đấu hoàn thành</t>
  </si>
  <si>
    <t xml:space="preserve"> Phụ lục 12:</t>
  </si>
  <si>
    <t>Các xã còn lại phấn đấu hoàn thành trong giai đoạn 2025-2030</t>
  </si>
  <si>
    <t>NTM 
nâng cao</t>
  </si>
  <si>
    <t>NTM 
kiểu mẫu</t>
  </si>
  <si>
    <t>TỔNG HỢP DANH SÁCH CÁC XÃ ĐĂNG KÝ PHẤN ĐẤU XÂY DỰNG XÃ NTM NÂNG CAO, NTM KIỂU MẪU ĐẾN NĂM 2025 
TRÊN ĐỊA BÀN HUYỆN NÔNG CỐNG</t>
  </si>
  <si>
    <t xml:space="preserve">Phụ lục 13: Thống kê các vùng sản xuất nông nghiệp hàng hóa tập trung của huyện Nông Cống, tỉnh Thanh Hóa
</t>
  </si>
  <si>
    <t>Phụ lục 14:</t>
  </si>
  <si>
    <t>Phụ lục 16:</t>
  </si>
</sst>
</file>

<file path=xl/styles.xml><?xml version="1.0" encoding="utf-8"?>
<styleSheet xmlns="http://schemas.openxmlformats.org/spreadsheetml/2006/main">
  <numFmts count="11">
    <numFmt numFmtId="43" formatCode="_(* #,##0.00_);_(* \(#,##0.00\);_(* &quot;-&quot;??_);_(@_)"/>
    <numFmt numFmtId="164" formatCode="0.0"/>
    <numFmt numFmtId="165" formatCode="0.0%"/>
    <numFmt numFmtId="166" formatCode="_(* #,##0_);_(* \(#,##0\);_(* &quot;-&quot;??_);_(@_)"/>
    <numFmt numFmtId="167" formatCode="#,##0.0"/>
    <numFmt numFmtId="168" formatCode="#,##0.0;[Red]#,##0.0"/>
    <numFmt numFmtId="169" formatCode="0.000"/>
    <numFmt numFmtId="170" formatCode="#,##0;[Red]#,##0"/>
    <numFmt numFmtId="171" formatCode="#,##0.000"/>
    <numFmt numFmtId="172" formatCode="#,##0.00;[Red]#,##0.00"/>
    <numFmt numFmtId="173" formatCode="#,##0.00000000000000;[Red]#,##0.00000000000000"/>
  </numFmts>
  <fonts count="85">
    <fon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sz val="12"/>
      <color theme="1"/>
      <name val="Times New Roman"/>
      <family val="1"/>
    </font>
    <font>
      <sz val="12"/>
      <name val="Times New Roman"/>
      <family val="1"/>
    </font>
    <font>
      <b/>
      <sz val="12"/>
      <color theme="1"/>
      <name val="Times New Roman"/>
      <family val="1"/>
    </font>
    <font>
      <sz val="12"/>
      <name val=".VnTime"/>
      <family val="2"/>
    </font>
    <font>
      <sz val="10"/>
      <name val="Times New Roman"/>
      <family val="1"/>
      <charset val="163"/>
    </font>
    <font>
      <b/>
      <sz val="14"/>
      <name val="Times New Roman"/>
      <family val="1"/>
    </font>
    <font>
      <b/>
      <sz val="12"/>
      <name val="Times New Roman"/>
      <family val="1"/>
    </font>
    <font>
      <b/>
      <sz val="12"/>
      <name val="Times New Roman"/>
      <family val="1"/>
      <charset val="163"/>
    </font>
    <font>
      <sz val="12"/>
      <name val="Times New Roman"/>
      <family val="1"/>
      <charset val="163"/>
    </font>
    <font>
      <sz val="14"/>
      <color theme="1"/>
      <name val="Times New Roman"/>
      <family val="1"/>
    </font>
    <font>
      <sz val="10"/>
      <color theme="1"/>
      <name val="Times New Roman"/>
      <family val="1"/>
    </font>
    <font>
      <i/>
      <sz val="12"/>
      <color theme="1"/>
      <name val="Times New Roman"/>
      <family val="1"/>
    </font>
    <font>
      <b/>
      <sz val="13"/>
      <color theme="1"/>
      <name val="Times New Roman"/>
      <family val="1"/>
    </font>
    <font>
      <b/>
      <sz val="14"/>
      <color theme="1"/>
      <name val="Times New Roman"/>
      <family val="1"/>
    </font>
    <font>
      <sz val="12"/>
      <color indexed="8"/>
      <name val="Times New Roman"/>
      <family val="1"/>
    </font>
    <font>
      <b/>
      <sz val="12"/>
      <color indexed="8"/>
      <name val="Times New Roman"/>
      <family val="1"/>
    </font>
    <font>
      <b/>
      <sz val="10"/>
      <color theme="1"/>
      <name val="Times New Roman"/>
      <family val="1"/>
    </font>
    <font>
      <sz val="13"/>
      <name val="Times New Roman"/>
      <family val="1"/>
    </font>
    <font>
      <sz val="10"/>
      <name val="Times New Roman"/>
      <family val="1"/>
    </font>
    <font>
      <b/>
      <sz val="12"/>
      <color indexed="12"/>
      <name val="Times New Roman"/>
      <family val="1"/>
    </font>
    <font>
      <b/>
      <sz val="12"/>
      <color rgb="FFFF0000"/>
      <name val="Times New Roman"/>
      <family val="1"/>
    </font>
    <font>
      <sz val="14"/>
      <color rgb="FFFF0000"/>
      <name val="Times New Roman"/>
      <family val="1"/>
    </font>
    <font>
      <sz val="11"/>
      <color theme="1"/>
      <name val="Calibri"/>
      <family val="2"/>
      <scheme val="minor"/>
    </font>
    <font>
      <b/>
      <i/>
      <sz val="10"/>
      <color theme="1"/>
      <name val="Times New Roman"/>
      <family val="1"/>
    </font>
    <font>
      <b/>
      <i/>
      <sz val="11"/>
      <color rgb="FFFF0000"/>
      <name val="Times New Roman"/>
      <family val="1"/>
    </font>
    <font>
      <sz val="11"/>
      <color rgb="FFFF0000"/>
      <name val="Times New Roman"/>
      <family val="1"/>
    </font>
    <font>
      <sz val="11"/>
      <name val="Times New Roman"/>
      <family val="1"/>
    </font>
    <font>
      <b/>
      <i/>
      <sz val="12"/>
      <color theme="1"/>
      <name val="Times New Roman"/>
      <family val="1"/>
    </font>
    <font>
      <sz val="12"/>
      <color rgb="FFFF0000"/>
      <name val="Times New Roman"/>
      <family val="1"/>
    </font>
    <font>
      <b/>
      <i/>
      <sz val="12"/>
      <name val="Times New Roman"/>
      <family val="1"/>
    </font>
    <font>
      <b/>
      <sz val="11"/>
      <name val="Times New Roman"/>
      <family val="1"/>
    </font>
    <font>
      <b/>
      <sz val="10"/>
      <name val="Times New Roman"/>
      <family val="1"/>
    </font>
    <font>
      <b/>
      <sz val="13"/>
      <name val="Times New Roman"/>
      <family val="1"/>
    </font>
    <font>
      <sz val="10"/>
      <name val="Arial"/>
      <family val="2"/>
    </font>
    <font>
      <sz val="11"/>
      <color rgb="FF000000"/>
      <name val="Times New Roman"/>
      <family val="1"/>
    </font>
    <font>
      <b/>
      <sz val="8"/>
      <name val="Times New Roman"/>
      <family val="1"/>
    </font>
    <font>
      <sz val="11"/>
      <name val=".VnTime"/>
      <family val="2"/>
    </font>
    <font>
      <b/>
      <sz val="9"/>
      <color theme="1"/>
      <name val="Times New Roman"/>
      <family val="1"/>
    </font>
    <font>
      <sz val="9"/>
      <color theme="1"/>
      <name val="Times New Roman"/>
      <family val="1"/>
    </font>
    <font>
      <sz val="8"/>
      <color theme="1"/>
      <name val="Times New Roman"/>
      <family val="1"/>
    </font>
    <font>
      <sz val="8"/>
      <name val="Times New Roman"/>
      <family val="1"/>
    </font>
    <font>
      <sz val="8"/>
      <name val="Calibri"/>
      <family val="2"/>
      <scheme val="minor"/>
    </font>
    <font>
      <b/>
      <sz val="11"/>
      <color rgb="FFFF0000"/>
      <name val="Times New Roman"/>
      <family val="1"/>
    </font>
    <font>
      <i/>
      <sz val="12"/>
      <color rgb="FFFF0000"/>
      <name val="Times New Roman"/>
      <family val="1"/>
    </font>
    <font>
      <i/>
      <sz val="12"/>
      <color rgb="FF00B050"/>
      <name val="Times New Roman"/>
      <family val="1"/>
    </font>
    <font>
      <sz val="11"/>
      <color theme="0"/>
      <name val="Times New Roman"/>
      <family val="1"/>
    </font>
    <font>
      <b/>
      <i/>
      <sz val="12"/>
      <color indexed="8"/>
      <name val="Times New Roman"/>
      <family val="1"/>
    </font>
    <font>
      <b/>
      <i/>
      <sz val="12"/>
      <color indexed="8"/>
      <name val="Calibri"/>
      <family val="2"/>
    </font>
    <font>
      <sz val="12"/>
      <color indexed="8"/>
      <name val="Calibri"/>
      <family val="2"/>
    </font>
    <font>
      <sz val="10"/>
      <color rgb="FFFF0000"/>
      <name val="Times New Roman"/>
      <family val="1"/>
    </font>
    <font>
      <sz val="10"/>
      <color indexed="10"/>
      <name val="Times New Roman"/>
      <family val="1"/>
    </font>
    <font>
      <sz val="10"/>
      <color theme="1"/>
      <name val="Calibri"/>
      <family val="2"/>
      <scheme val="minor"/>
    </font>
    <font>
      <i/>
      <sz val="12"/>
      <name val="Times New Roman"/>
      <family val="1"/>
    </font>
    <font>
      <sz val="12"/>
      <color theme="0"/>
      <name val="Times New Roman"/>
      <family val="1"/>
    </font>
    <font>
      <sz val="11"/>
      <color rgb="FFFF0000"/>
      <name val="Calibri"/>
      <family val="2"/>
      <scheme val="minor"/>
    </font>
    <font>
      <sz val="14"/>
      <name val="Times New Roman"/>
      <family val="1"/>
    </font>
    <font>
      <b/>
      <i/>
      <sz val="11"/>
      <name val="Times New Roman"/>
      <family val="1"/>
    </font>
    <font>
      <sz val="13"/>
      <color theme="1"/>
      <name val="Times New Roman"/>
      <family val="1"/>
    </font>
    <font>
      <sz val="12"/>
      <color rgb="FF000000"/>
      <name val="Times New Roman"/>
      <family val="1"/>
    </font>
    <font>
      <sz val="12"/>
      <color theme="1"/>
      <name val="Times New Roman"/>
      <family val="2"/>
    </font>
    <font>
      <b/>
      <sz val="12"/>
      <color rgb="FF000000"/>
      <name val="Times New Roman"/>
      <family val="1"/>
    </font>
    <font>
      <b/>
      <sz val="12"/>
      <color indexed="8"/>
      <name val="Times New Roman"/>
      <family val="1"/>
      <charset val="163"/>
    </font>
    <font>
      <b/>
      <i/>
      <sz val="12"/>
      <color indexed="56"/>
      <name val="Times New Roman"/>
      <family val="1"/>
    </font>
    <font>
      <sz val="12"/>
      <color indexed="56"/>
      <name val="Times New Roman"/>
      <family val="1"/>
    </font>
    <font>
      <b/>
      <sz val="13"/>
      <color indexed="56"/>
      <name val="Times New Roman"/>
      <family val="1"/>
    </font>
    <font>
      <i/>
      <sz val="13"/>
      <color indexed="56"/>
      <name val="Times New Roman"/>
      <family val="1"/>
      <charset val="163"/>
    </font>
    <font>
      <i/>
      <sz val="12"/>
      <color indexed="8"/>
      <name val="Times New Roman"/>
      <family val="1"/>
      <charset val="163"/>
    </font>
    <font>
      <b/>
      <sz val="12"/>
      <color indexed="56"/>
      <name val="Times New Roman"/>
      <family val="1"/>
    </font>
    <font>
      <sz val="12"/>
      <color indexed="10"/>
      <name val="Times New Roman"/>
      <family val="1"/>
    </font>
    <font>
      <b/>
      <i/>
      <sz val="12"/>
      <color indexed="56"/>
      <name val="Times New Roman"/>
      <family val="1"/>
      <charset val="163"/>
    </font>
    <font>
      <sz val="11"/>
      <color indexed="56"/>
      <name val="Times New Roman"/>
      <family val="1"/>
      <charset val="163"/>
    </font>
    <font>
      <b/>
      <sz val="12"/>
      <color indexed="56"/>
      <name val="Times New Roman"/>
      <family val="1"/>
      <charset val="163"/>
    </font>
    <font>
      <b/>
      <sz val="13"/>
      <color indexed="56"/>
      <name val="Times New Roman"/>
      <family val="1"/>
      <charset val="163"/>
    </font>
    <font>
      <sz val="13"/>
      <color indexed="8"/>
      <name val="Times New Roman"/>
      <family val="1"/>
      <charset val="163"/>
    </font>
    <font>
      <i/>
      <sz val="12"/>
      <color indexed="56"/>
      <name val="Times New Roman"/>
      <family val="1"/>
      <charset val="163"/>
    </font>
    <font>
      <b/>
      <sz val="11"/>
      <color indexed="56"/>
      <name val="Times New Roman"/>
      <family val="1"/>
      <charset val="163"/>
    </font>
    <font>
      <sz val="12"/>
      <color indexed="56"/>
      <name val="Times New Roman"/>
      <family val="1"/>
      <charset val="163"/>
    </font>
    <font>
      <sz val="10"/>
      <color indexed="56"/>
      <name val="Times New Roman"/>
      <family val="1"/>
      <charset val="163"/>
    </font>
    <font>
      <sz val="10"/>
      <color rgb="FFFF0000"/>
      <name val="Times New Roman"/>
      <family val="1"/>
      <charset val="163"/>
    </font>
    <font>
      <sz val="11"/>
      <color theme="0"/>
      <name val="Calibri"/>
      <family val="2"/>
      <scheme val="minor"/>
    </font>
    <font>
      <sz val="14"/>
      <color theme="0"/>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hair">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style="thin">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8"/>
      </left>
      <right style="thin">
        <color indexed="8"/>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9">
    <xf numFmtId="0" fontId="0" fillId="0" borderId="0"/>
    <xf numFmtId="43" fontId="2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3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43" fontId="40" fillId="0" borderId="0" applyFont="0" applyFill="0" applyBorder="0" applyAlignment="0" applyProtection="0"/>
    <xf numFmtId="43" fontId="26" fillId="0" borderId="0" applyFont="0" applyFill="0" applyBorder="0" applyAlignment="0" applyProtection="0"/>
    <xf numFmtId="0" fontId="26" fillId="0" borderId="0"/>
  </cellStyleXfs>
  <cellXfs count="849">
    <xf numFmtId="0" fontId="0" fillId="0" borderId="0" xfId="0"/>
    <xf numFmtId="0" fontId="1" fillId="0" borderId="0" xfId="0" applyFont="1"/>
    <xf numFmtId="0" fontId="1" fillId="0" borderId="1" xfId="0" applyFont="1" applyBorder="1"/>
    <xf numFmtId="0" fontId="1" fillId="0" borderId="0" xfId="0" applyFont="1" applyAlignment="1">
      <alignment horizontal="center" vertical="center" wrapText="1"/>
    </xf>
    <xf numFmtId="0" fontId="1" fillId="0" borderId="1" xfId="0" applyFont="1" applyBorder="1" applyAlignment="1">
      <alignment horizontal="center"/>
    </xf>
    <xf numFmtId="3"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4" fillId="0" borderId="1" xfId="0" applyFont="1" applyBorder="1"/>
    <xf numFmtId="0" fontId="5" fillId="2" borderId="1" xfId="0" applyFont="1" applyFill="1" applyBorder="1" applyAlignment="1">
      <alignment horizontal="left"/>
    </xf>
    <xf numFmtId="3" fontId="5" fillId="2" borderId="1" xfId="0" applyNumberFormat="1" applyFont="1" applyFill="1" applyBorder="1"/>
    <xf numFmtId="0" fontId="4" fillId="0" borderId="1" xfId="0" applyFont="1" applyBorder="1" applyAlignment="1">
      <alignment horizontal="center"/>
    </xf>
    <xf numFmtId="0" fontId="6" fillId="0" borderId="0" xfId="0" applyFont="1" applyBorder="1"/>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6" xfId="0" applyFont="1" applyBorder="1" applyAlignment="1">
      <alignment horizontal="center" vertical="center" wrapText="1"/>
    </xf>
    <xf numFmtId="0" fontId="13" fillId="0" borderId="0" xfId="0" applyFont="1"/>
    <xf numFmtId="0" fontId="13" fillId="0" borderId="0" xfId="0" applyFont="1" applyAlignment="1">
      <alignment horizontal="center" vertical="center" wrapText="1"/>
    </xf>
    <xf numFmtId="0" fontId="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9" fontId="1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0" xfId="0" applyFont="1" applyAlignment="1"/>
    <xf numFmtId="0" fontId="6"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9" fontId="5"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10" fontId="5" fillId="3"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shrinkToFit="1"/>
    </xf>
    <xf numFmtId="1" fontId="10" fillId="3" borderId="5" xfId="0" applyNumberFormat="1" applyFont="1" applyFill="1" applyBorder="1" applyAlignment="1">
      <alignment vertical="center" wrapText="1"/>
    </xf>
    <xf numFmtId="0" fontId="10" fillId="3" borderId="5" xfId="0" applyFont="1" applyFill="1" applyBorder="1" applyAlignment="1">
      <alignment vertical="center" wrapText="1"/>
    </xf>
    <xf numFmtId="49" fontId="10" fillId="3" borderId="7" xfId="0" applyNumberFormat="1" applyFont="1" applyFill="1" applyBorder="1" applyAlignment="1">
      <alignment vertical="center" wrapText="1"/>
    </xf>
    <xf numFmtId="0" fontId="10" fillId="3" borderId="1" xfId="0" applyFont="1" applyFill="1" applyBorder="1" applyAlignment="1">
      <alignment vertical="center" wrapText="1"/>
    </xf>
    <xf numFmtId="1" fontId="10" fillId="3" borderId="1" xfId="0" applyNumberFormat="1" applyFont="1" applyFill="1" applyBorder="1" applyAlignment="1">
      <alignment vertical="center" wrapText="1"/>
    </xf>
    <xf numFmtId="0" fontId="4" fillId="0" borderId="0" xfId="0" applyFont="1"/>
    <xf numFmtId="49" fontId="5" fillId="3" borderId="5" xfId="0" applyNumberFormat="1" applyFont="1" applyFill="1" applyBorder="1" applyAlignment="1">
      <alignment horizontal="center" vertical="center" wrapText="1"/>
    </xf>
    <xf numFmtId="1"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49" fontId="10" fillId="3" borderId="1" xfId="0" applyNumberFormat="1" applyFont="1" applyFill="1" applyBorder="1" applyAlignment="1">
      <alignment vertical="center" wrapText="1"/>
    </xf>
    <xf numFmtId="0" fontId="13" fillId="0" borderId="1" xfId="0" applyFont="1" applyBorder="1" applyAlignment="1">
      <alignment horizontal="center" vertical="center"/>
    </xf>
    <xf numFmtId="0" fontId="25" fillId="0" borderId="1" xfId="0" applyFont="1" applyBorder="1"/>
    <xf numFmtId="0" fontId="20" fillId="0" borderId="1" xfId="0" applyFont="1" applyBorder="1" applyAlignment="1">
      <alignment horizontal="center"/>
    </xf>
    <xf numFmtId="0" fontId="4" fillId="0" borderId="0" xfId="0" applyFont="1" applyAlignment="1">
      <alignment horizontal="left"/>
    </xf>
    <xf numFmtId="0" fontId="8" fillId="0" borderId="0" xfId="0" applyFont="1" applyBorder="1"/>
    <xf numFmtId="0" fontId="11" fillId="0" borderId="0" xfId="0" applyFont="1" applyBorder="1" applyAlignment="1">
      <alignment horizontal="center" vertical="center" wrapText="1"/>
    </xf>
    <xf numFmtId="0" fontId="12" fillId="0" borderId="0" xfId="0" applyFont="1" applyBorder="1"/>
    <xf numFmtId="0" fontId="11" fillId="0" borderId="0" xfId="0" applyFont="1" applyBorder="1" applyAlignment="1"/>
    <xf numFmtId="0" fontId="0" fillId="0" borderId="0" xfId="0" applyBorder="1"/>
    <xf numFmtId="0" fontId="9" fillId="0" borderId="0" xfId="0" applyFont="1" applyBorder="1" applyAlignment="1"/>
    <xf numFmtId="0" fontId="5" fillId="2" borderId="1" xfId="0" applyFont="1" applyFill="1" applyBorder="1" applyAlignment="1">
      <alignment horizontal="left"/>
    </xf>
    <xf numFmtId="0" fontId="5" fillId="2" borderId="1" xfId="0" applyFont="1" applyFill="1" applyBorder="1" applyAlignment="1">
      <alignment horizontal="left"/>
    </xf>
    <xf numFmtId="0" fontId="27" fillId="0" borderId="1" xfId="0" applyFont="1" applyBorder="1"/>
    <xf numFmtId="2" fontId="27" fillId="0" borderId="1" xfId="0" applyNumberFormat="1" applyFont="1" applyBorder="1"/>
    <xf numFmtId="0" fontId="14" fillId="0" borderId="1" xfId="0" applyFont="1" applyBorder="1" applyAlignment="1">
      <alignment horizontal="center"/>
    </xf>
    <xf numFmtId="0" fontId="14" fillId="0" borderId="1" xfId="0" applyFont="1" applyBorder="1"/>
    <xf numFmtId="2" fontId="14" fillId="0" borderId="1" xfId="0" applyNumberFormat="1" applyFont="1" applyBorder="1"/>
    <xf numFmtId="0" fontId="22" fillId="2" borderId="1" xfId="0" applyFont="1" applyFill="1" applyBorder="1" applyAlignment="1">
      <alignment horizontal="left"/>
    </xf>
    <xf numFmtId="3" fontId="22" fillId="2" borderId="1" xfId="0" applyNumberFormat="1" applyFont="1" applyFill="1" applyBorder="1"/>
    <xf numFmtId="0" fontId="25" fillId="0" borderId="0" xfId="0" applyFont="1"/>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2" borderId="1" xfId="0" applyFont="1" applyFill="1" applyBorder="1" applyAlignment="1">
      <alignment horizontal="left" vertical="center"/>
    </xf>
    <xf numFmtId="3" fontId="5" fillId="2" borderId="1" xfId="0" applyNumberFormat="1" applyFont="1" applyFill="1" applyBorder="1" applyAlignment="1">
      <alignment horizontal="left" vertical="center"/>
    </xf>
    <xf numFmtId="0" fontId="4" fillId="0" borderId="1" xfId="0" applyFont="1" applyBorder="1" applyAlignment="1">
      <alignment horizontal="left" vertical="center"/>
    </xf>
    <xf numFmtId="0" fontId="5"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166" fontId="2" fillId="0" borderId="1" xfId="1" applyNumberFormat="1" applyFont="1" applyBorder="1"/>
    <xf numFmtId="43" fontId="2" fillId="0" borderId="1" xfId="1" applyNumberFormat="1" applyFont="1" applyBorder="1"/>
    <xf numFmtId="166" fontId="1" fillId="0" borderId="1" xfId="1" applyNumberFormat="1" applyFont="1" applyBorder="1"/>
    <xf numFmtId="166" fontId="2" fillId="0" borderId="1" xfId="0" applyNumberFormat="1" applyFont="1" applyBorder="1"/>
    <xf numFmtId="0" fontId="22" fillId="0" borderId="1" xfId="0" applyFont="1" applyBorder="1" applyAlignment="1">
      <alignment horizontal="center"/>
    </xf>
    <xf numFmtId="0" fontId="22" fillId="0" borderId="1" xfId="0" applyFont="1" applyBorder="1"/>
    <xf numFmtId="0" fontId="22" fillId="0" borderId="1" xfId="0" applyFont="1" applyBorder="1" applyAlignment="1">
      <alignment horizontal="right"/>
    </xf>
    <xf numFmtId="0" fontId="34" fillId="0" borderId="1" xfId="0" applyFont="1" applyBorder="1" applyAlignment="1">
      <alignment vertical="center" wrapText="1"/>
    </xf>
    <xf numFmtId="3" fontId="30" fillId="0" borderId="1" xfId="0" applyNumberFormat="1" applyFont="1" applyBorder="1" applyAlignment="1">
      <alignment horizontal="right"/>
    </xf>
    <xf numFmtId="0" fontId="30" fillId="0" borderId="1" xfId="0" applyFont="1" applyBorder="1" applyAlignment="1">
      <alignment horizontal="right"/>
    </xf>
    <xf numFmtId="4" fontId="30" fillId="0" borderId="1" xfId="0" applyNumberFormat="1" applyFont="1" applyBorder="1" applyAlignment="1">
      <alignment horizontal="right" vertical="center" wrapText="1"/>
    </xf>
    <xf numFmtId="3" fontId="30" fillId="0" borderId="1" xfId="0" applyNumberFormat="1" applyFont="1" applyBorder="1" applyAlignment="1">
      <alignment horizontal="right" vertical="center" wrapText="1"/>
    </xf>
    <xf numFmtId="0" fontId="6" fillId="2" borderId="1" xfId="0" applyFont="1" applyFill="1" applyBorder="1" applyAlignment="1">
      <alignment horizontal="right" vertical="center" wrapText="1"/>
    </xf>
    <xf numFmtId="3" fontId="6" fillId="2" borderId="1" xfId="0" applyNumberFormat="1" applyFont="1" applyFill="1" applyBorder="1" applyAlignment="1">
      <alignment horizontal="right"/>
    </xf>
    <xf numFmtId="0" fontId="6" fillId="0" borderId="1" xfId="0" applyFont="1" applyFill="1" applyBorder="1" applyAlignment="1">
      <alignment vertical="center" wrapText="1"/>
    </xf>
    <xf numFmtId="3" fontId="6" fillId="0" borderId="1" xfId="0" applyNumberFormat="1" applyFont="1" applyFill="1" applyBorder="1" applyAlignment="1"/>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left" vertical="center" wrapText="1"/>
    </xf>
    <xf numFmtId="0" fontId="18" fillId="0" borderId="5" xfId="0" applyFont="1" applyBorder="1" applyAlignment="1">
      <alignment horizontal="left" vertical="center" wrapText="1"/>
    </xf>
    <xf numFmtId="3" fontId="2" fillId="0" borderId="1" xfId="0" applyNumberFormat="1" applyFont="1" applyBorder="1" applyAlignment="1">
      <alignment vertical="center" wrapText="1"/>
    </xf>
    <xf numFmtId="4" fontId="2" fillId="0" borderId="1" xfId="0" applyNumberFormat="1" applyFont="1" applyBorder="1" applyAlignment="1">
      <alignment vertical="center" wrapText="1"/>
    </xf>
    <xf numFmtId="3" fontId="1" fillId="0" borderId="1" xfId="0" applyNumberFormat="1" applyFont="1" applyBorder="1" applyAlignment="1">
      <alignment vertical="center" wrapText="1"/>
    </xf>
    <xf numFmtId="0" fontId="1" fillId="0" borderId="1" xfId="0" applyFont="1" applyBorder="1" applyAlignment="1">
      <alignment vertical="center" wrapText="1"/>
    </xf>
    <xf numFmtId="0" fontId="22"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4" fillId="0" borderId="4" xfId="0" applyFont="1" applyBorder="1" applyAlignment="1">
      <alignment horizontal="center" vertical="center" wrapText="1"/>
    </xf>
    <xf numFmtId="0" fontId="8" fillId="0" borderId="0" xfId="0" applyFont="1"/>
    <xf numFmtId="0" fontId="7" fillId="0" borderId="1" xfId="0" applyFont="1" applyBorder="1"/>
    <xf numFmtId="0" fontId="5" fillId="0" borderId="1" xfId="0" applyFont="1" applyBorder="1"/>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2" fillId="2" borderId="1" xfId="0" applyFont="1" applyFill="1" applyBorder="1" applyAlignment="1">
      <alignment horizontal="left"/>
    </xf>
    <xf numFmtId="3" fontId="5" fillId="2" borderId="1" xfId="0" applyNumberFormat="1" applyFont="1" applyFill="1" applyBorder="1" applyAlignment="1">
      <alignment horizontal="left" vertical="center" wrapText="1"/>
    </xf>
    <xf numFmtId="0" fontId="5" fillId="2" borderId="1" xfId="0" applyFont="1" applyFill="1" applyBorder="1" applyAlignment="1">
      <alignment horizontal="left"/>
    </xf>
    <xf numFmtId="0" fontId="5" fillId="2" borderId="1" xfId="0" applyFont="1" applyFill="1" applyBorder="1" applyAlignment="1">
      <alignment horizontal="left" vertical="center" wrapText="1"/>
    </xf>
    <xf numFmtId="0" fontId="2" fillId="0" borderId="1" xfId="0" applyFont="1" applyBorder="1" applyAlignment="1">
      <alignment horizontal="center"/>
    </xf>
    <xf numFmtId="0" fontId="1" fillId="0" borderId="1" xfId="0" applyFont="1" applyBorder="1" applyAlignment="1">
      <alignment horizontal="right" vertical="center" wrapText="1"/>
    </xf>
    <xf numFmtId="0" fontId="1" fillId="0" borderId="1" xfId="0" applyFont="1" applyBorder="1" applyAlignment="1">
      <alignment horizontal="right"/>
    </xf>
    <xf numFmtId="0" fontId="1" fillId="0" borderId="1" xfId="0"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xf>
    <xf numFmtId="4" fontId="2" fillId="0" borderId="1" xfId="0" applyNumberFormat="1" applyFont="1" applyBorder="1" applyAlignment="1">
      <alignment horizontal="right"/>
    </xf>
    <xf numFmtId="0" fontId="22" fillId="0" borderId="1" xfId="2" applyFont="1" applyFill="1" applyBorder="1" applyAlignment="1">
      <alignment vertical="center" wrapText="1"/>
    </xf>
    <xf numFmtId="0" fontId="22" fillId="0" borderId="1" xfId="0" applyFont="1" applyBorder="1" applyAlignment="1">
      <alignment horizontal="center" vertical="center"/>
    </xf>
    <xf numFmtId="3" fontId="1" fillId="0" borderId="1" xfId="0" applyNumberFormat="1" applyFont="1" applyBorder="1" applyAlignment="1">
      <alignment horizontal="right"/>
    </xf>
    <xf numFmtId="0" fontId="30" fillId="3" borderId="1" xfId="0" applyFont="1" applyFill="1" applyBorder="1" applyAlignment="1">
      <alignment horizontal="right" vertical="center"/>
    </xf>
    <xf numFmtId="0" fontId="22" fillId="0" borderId="1" xfId="3" applyFont="1" applyFill="1" applyBorder="1" applyAlignment="1">
      <alignment vertical="center" wrapText="1"/>
    </xf>
    <xf numFmtId="0" fontId="22" fillId="0" borderId="1" xfId="4" applyFont="1" applyFill="1" applyBorder="1" applyAlignment="1">
      <alignment vertical="center" wrapText="1"/>
    </xf>
    <xf numFmtId="0" fontId="30" fillId="0" borderId="1" xfId="0" applyFont="1" applyFill="1" applyBorder="1" applyAlignment="1">
      <alignment horizontal="right" vertical="center"/>
    </xf>
    <xf numFmtId="0" fontId="22" fillId="0" borderId="1" xfId="5" applyFont="1" applyFill="1" applyBorder="1" applyAlignment="1">
      <alignment vertical="center" wrapText="1"/>
    </xf>
    <xf numFmtId="0" fontId="22" fillId="0" borderId="1" xfId="5" applyFont="1" applyFill="1" applyBorder="1" applyAlignment="1">
      <alignment horizontal="left" vertical="center" wrapText="1"/>
    </xf>
    <xf numFmtId="0" fontId="22" fillId="0" borderId="1" xfId="6" applyFont="1" applyFill="1" applyBorder="1" applyAlignment="1">
      <alignment vertical="center" wrapText="1"/>
    </xf>
    <xf numFmtId="0" fontId="22" fillId="0" borderId="1" xfId="0" applyFont="1" applyFill="1" applyBorder="1" applyAlignment="1">
      <alignment horizontal="center" vertical="center" wrapText="1"/>
    </xf>
    <xf numFmtId="0" fontId="30" fillId="3" borderId="1" xfId="0" applyFont="1" applyFill="1" applyBorder="1" applyAlignment="1">
      <alignment horizontal="right" vertical="center" wrapText="1"/>
    </xf>
    <xf numFmtId="164" fontId="30" fillId="3" borderId="1" xfId="0" applyNumberFormat="1" applyFont="1" applyFill="1" applyBorder="1" applyAlignment="1">
      <alignment horizontal="right" vertical="center" wrapText="1"/>
    </xf>
    <xf numFmtId="0" fontId="22" fillId="0" borderId="1" xfId="7" applyFont="1" applyFill="1" applyBorder="1" applyAlignment="1">
      <alignment vertical="center" wrapText="1"/>
    </xf>
    <xf numFmtId="0" fontId="22" fillId="0" borderId="1" xfId="8" applyFont="1" applyFill="1" applyBorder="1" applyAlignment="1">
      <alignment vertical="center" wrapText="1"/>
    </xf>
    <xf numFmtId="0" fontId="22" fillId="0" borderId="1" xfId="9" applyFont="1" applyFill="1" applyBorder="1" applyAlignment="1">
      <alignment vertical="center" wrapText="1"/>
    </xf>
    <xf numFmtId="0" fontId="22" fillId="0" borderId="1" xfId="10" applyFont="1" applyFill="1" applyBorder="1" applyAlignment="1">
      <alignment vertical="center" wrapText="1"/>
    </xf>
    <xf numFmtId="0" fontId="22" fillId="0" borderId="1" xfId="11" applyFont="1" applyFill="1" applyBorder="1" applyAlignment="1">
      <alignment vertical="center" wrapText="1"/>
    </xf>
    <xf numFmtId="0" fontId="22" fillId="0" borderId="1" xfId="12" applyFont="1" applyFill="1" applyBorder="1" applyAlignment="1">
      <alignment vertical="center" wrapText="1"/>
    </xf>
    <xf numFmtId="0" fontId="22" fillId="0" borderId="1" xfId="13" applyFont="1" applyFill="1" applyBorder="1" applyAlignment="1">
      <alignment vertical="center" wrapText="1"/>
    </xf>
    <xf numFmtId="0" fontId="22" fillId="0" borderId="1" xfId="14" applyFont="1" applyFill="1" applyBorder="1" applyAlignment="1">
      <alignment vertical="center" wrapText="1"/>
    </xf>
    <xf numFmtId="0" fontId="22" fillId="0" borderId="1" xfId="15" applyFont="1" applyFill="1" applyBorder="1" applyAlignment="1">
      <alignment vertical="center" wrapText="1"/>
    </xf>
    <xf numFmtId="0" fontId="22" fillId="0" borderId="1" xfId="16" applyFont="1" applyFill="1" applyBorder="1" applyAlignment="1">
      <alignment vertical="center" wrapText="1"/>
    </xf>
    <xf numFmtId="0" fontId="22" fillId="0" borderId="1" xfId="17" applyFont="1" applyFill="1" applyBorder="1" applyAlignment="1">
      <alignment vertical="center" wrapText="1"/>
    </xf>
    <xf numFmtId="0" fontId="22" fillId="0" borderId="1" xfId="18" applyFont="1" applyFill="1" applyBorder="1" applyAlignment="1">
      <alignment vertical="center" wrapText="1"/>
    </xf>
    <xf numFmtId="0" fontId="22" fillId="0" borderId="1" xfId="19" applyFont="1" applyFill="1" applyBorder="1" applyAlignment="1">
      <alignment vertical="center" wrapText="1"/>
    </xf>
    <xf numFmtId="0" fontId="22" fillId="0" borderId="1" xfId="19" applyFont="1" applyFill="1" applyBorder="1" applyAlignment="1">
      <alignment wrapText="1"/>
    </xf>
    <xf numFmtId="0" fontId="22" fillId="0" borderId="1" xfId="0" applyFont="1" applyFill="1" applyBorder="1" applyAlignment="1">
      <alignment horizontal="center" wrapText="1"/>
    </xf>
    <xf numFmtId="0" fontId="22" fillId="0" borderId="6" xfId="19" applyFont="1" applyFill="1" applyBorder="1" applyAlignment="1">
      <alignment vertical="center" wrapText="1"/>
    </xf>
    <xf numFmtId="0" fontId="22" fillId="0" borderId="1" xfId="20" applyFont="1" applyFill="1" applyBorder="1" applyAlignment="1">
      <alignment vertical="center" wrapText="1"/>
    </xf>
    <xf numFmtId="0" fontId="22" fillId="0" borderId="1" xfId="21" applyFont="1" applyFill="1" applyBorder="1" applyAlignment="1">
      <alignment vertical="center" wrapText="1"/>
    </xf>
    <xf numFmtId="0" fontId="22" fillId="0" borderId="1" xfId="22" applyFont="1" applyFill="1" applyBorder="1" applyAlignment="1">
      <alignment vertical="center" wrapText="1"/>
    </xf>
    <xf numFmtId="0" fontId="22" fillId="0" borderId="1" xfId="23" applyFont="1" applyFill="1" applyBorder="1" applyAlignment="1">
      <alignment vertical="center" wrapText="1"/>
    </xf>
    <xf numFmtId="0" fontId="22" fillId="0" borderId="1" xfId="24" applyFont="1" applyFill="1" applyBorder="1" applyAlignment="1">
      <alignment vertical="center" wrapText="1"/>
    </xf>
    <xf numFmtId="167" fontId="2"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166" fontId="38" fillId="0" borderId="1" xfId="1" applyNumberFormat="1" applyFont="1" applyBorder="1" applyAlignment="1">
      <alignment horizontal="center" vertical="center" wrapText="1"/>
    </xf>
    <xf numFmtId="0" fontId="1" fillId="0" borderId="1" xfId="0" applyFont="1" applyBorder="1" applyAlignment="1">
      <alignment vertical="center"/>
    </xf>
    <xf numFmtId="0" fontId="38" fillId="0" borderId="1" xfId="0" applyFont="1" applyBorder="1" applyAlignment="1">
      <alignment horizontal="center" vertical="center"/>
    </xf>
    <xf numFmtId="166" fontId="38" fillId="0" borderId="1" xfId="1" applyNumberFormat="1" applyFont="1" applyBorder="1" applyAlignment="1">
      <alignment horizontal="center" vertical="center"/>
    </xf>
    <xf numFmtId="0" fontId="30" fillId="2" borderId="1" xfId="0" applyFont="1" applyFill="1" applyBorder="1" applyAlignment="1">
      <alignment horizontal="left"/>
    </xf>
    <xf numFmtId="0" fontId="30" fillId="2" borderId="0" xfId="0" applyFont="1" applyFill="1" applyBorder="1" applyAlignment="1">
      <alignment horizontal="left"/>
    </xf>
    <xf numFmtId="0" fontId="39" fillId="2" borderId="1" xfId="0" applyFont="1" applyFill="1" applyBorder="1" applyAlignment="1">
      <alignment horizontal="center" vertical="center" wrapText="1"/>
    </xf>
    <xf numFmtId="0" fontId="30" fillId="0" borderId="1" xfId="0" applyFont="1" applyBorder="1" applyAlignment="1">
      <alignment horizontal="center"/>
    </xf>
    <xf numFmtId="0" fontId="30" fillId="2" borderId="1" xfId="0" applyFont="1" applyFill="1" applyBorder="1" applyAlignment="1">
      <alignment horizontal="center"/>
    </xf>
    <xf numFmtId="4" fontId="5" fillId="2" borderId="1" xfId="0" applyNumberFormat="1" applyFont="1" applyFill="1" applyBorder="1" applyAlignment="1">
      <alignment horizontal="right" vertical="center" wrapText="1"/>
    </xf>
    <xf numFmtId="0" fontId="30" fillId="0" borderId="1" xfId="0" applyFont="1" applyBorder="1" applyAlignment="1">
      <alignment horizontal="right" vertical="center" wrapText="1"/>
    </xf>
    <xf numFmtId="0" fontId="34" fillId="0" borderId="1" xfId="0" applyFont="1" applyBorder="1" applyAlignment="1">
      <alignment horizontal="center" vertical="center"/>
    </xf>
    <xf numFmtId="0" fontId="10" fillId="0" borderId="1" xfId="0" applyFont="1" applyBorder="1" applyAlignment="1">
      <alignment vertical="center"/>
    </xf>
    <xf numFmtId="2" fontId="34" fillId="0" borderId="1" xfId="25" applyNumberFormat="1" applyFont="1" applyFill="1" applyBorder="1" applyAlignment="1">
      <alignment horizontal="right" vertical="center" wrapText="1"/>
    </xf>
    <xf numFmtId="0" fontId="34" fillId="0" borderId="1" xfId="25" applyFont="1" applyFill="1" applyBorder="1" applyAlignment="1">
      <alignment horizontal="left" vertical="center" wrapText="1"/>
    </xf>
    <xf numFmtId="0" fontId="34" fillId="0" borderId="1" xfId="25" applyFont="1" applyFill="1" applyBorder="1" applyAlignment="1">
      <alignment vertical="center" wrapText="1"/>
    </xf>
    <xf numFmtId="0" fontId="30" fillId="0" borderId="1" xfId="25" applyFont="1" applyFill="1" applyBorder="1"/>
    <xf numFmtId="2" fontId="30" fillId="0" borderId="1" xfId="26" applyNumberFormat="1" applyFont="1" applyFill="1" applyBorder="1" applyAlignment="1">
      <alignment horizontal="right" vertical="center"/>
    </xf>
    <xf numFmtId="2" fontId="30" fillId="0" borderId="1" xfId="0" applyNumberFormat="1" applyFont="1" applyFill="1" applyBorder="1" applyAlignment="1">
      <alignment horizontal="right" vertical="center"/>
    </xf>
    <xf numFmtId="1" fontId="30" fillId="0" borderId="1" xfId="0" applyNumberFormat="1" applyFont="1" applyFill="1" applyBorder="1" applyAlignment="1">
      <alignment horizontal="right" vertical="center"/>
    </xf>
    <xf numFmtId="0" fontId="30" fillId="2" borderId="1" xfId="25" applyFont="1" applyFill="1" applyBorder="1"/>
    <xf numFmtId="2" fontId="30" fillId="2" borderId="1" xfId="26" applyNumberFormat="1" applyFont="1" applyFill="1" applyBorder="1" applyAlignment="1">
      <alignment horizontal="right" vertical="center"/>
    </xf>
    <xf numFmtId="2" fontId="30" fillId="2" borderId="1" xfId="0" applyNumberFormat="1" applyFont="1" applyFill="1" applyBorder="1" applyAlignment="1">
      <alignment horizontal="right" vertical="center" wrapText="1"/>
    </xf>
    <xf numFmtId="2" fontId="30" fillId="2" borderId="1" xfId="0" applyNumberFormat="1" applyFont="1" applyFill="1" applyBorder="1" applyAlignment="1">
      <alignment horizontal="right" vertical="center"/>
    </xf>
    <xf numFmtId="0" fontId="30" fillId="0" borderId="1" xfId="0" applyFont="1" applyBorder="1"/>
    <xf numFmtId="2" fontId="30" fillId="0" borderId="1" xfId="0" applyNumberFormat="1" applyFont="1" applyFill="1" applyBorder="1" applyAlignment="1">
      <alignment horizontal="right" vertical="center" wrapText="1"/>
    </xf>
    <xf numFmtId="2" fontId="34" fillId="0" borderId="1" xfId="26" applyNumberFormat="1" applyFont="1" applyFill="1" applyBorder="1" applyAlignment="1">
      <alignment horizontal="right"/>
    </xf>
    <xf numFmtId="169" fontId="30" fillId="0" borderId="1" xfId="26" applyNumberFormat="1" applyFont="1" applyFill="1" applyBorder="1" applyAlignment="1">
      <alignment horizontal="right" vertical="center"/>
    </xf>
    <xf numFmtId="169" fontId="30" fillId="0" borderId="1" xfId="0" applyNumberFormat="1" applyFont="1" applyFill="1" applyBorder="1" applyAlignment="1">
      <alignment horizontal="right" vertical="center" wrapText="1"/>
    </xf>
    <xf numFmtId="0" fontId="34" fillId="2" borderId="1" xfId="25" applyFont="1" applyFill="1" applyBorder="1" applyAlignment="1">
      <alignment vertical="center" wrapText="1"/>
    </xf>
    <xf numFmtId="169" fontId="34" fillId="2" borderId="1" xfId="26" applyNumberFormat="1" applyFont="1" applyFill="1" applyBorder="1" applyAlignment="1">
      <alignment horizontal="right" vertical="center"/>
    </xf>
    <xf numFmtId="2" fontId="30" fillId="0" borderId="1" xfId="26" applyNumberFormat="1" applyFont="1" applyFill="1" applyBorder="1" applyAlignment="1">
      <alignment horizontal="right"/>
    </xf>
    <xf numFmtId="0" fontId="34" fillId="0" borderId="1" xfId="25" applyFont="1" applyFill="1" applyBorder="1" applyAlignment="1">
      <alignment vertical="center"/>
    </xf>
    <xf numFmtId="2" fontId="34" fillId="0" borderId="1" xfId="26" applyNumberFormat="1" applyFont="1" applyFill="1" applyBorder="1" applyAlignment="1">
      <alignment horizontal="right" vertical="center"/>
    </xf>
    <xf numFmtId="169" fontId="34" fillId="0" borderId="1" xfId="26" applyNumberFormat="1" applyFont="1" applyFill="1" applyBorder="1" applyAlignment="1">
      <alignment horizontal="right" vertical="center"/>
    </xf>
    <xf numFmtId="1" fontId="34" fillId="0" borderId="1" xfId="26" applyNumberFormat="1" applyFont="1" applyFill="1" applyBorder="1" applyAlignment="1">
      <alignment horizontal="right" vertical="center"/>
    </xf>
    <xf numFmtId="1" fontId="30" fillId="0" borderId="1" xfId="26" applyNumberFormat="1" applyFont="1" applyFill="1" applyBorder="1" applyAlignment="1">
      <alignment horizontal="right" vertical="center"/>
    </xf>
    <xf numFmtId="1" fontId="34" fillId="0" borderId="1" xfId="25" applyNumberFormat="1" applyFont="1" applyFill="1" applyBorder="1" applyAlignment="1">
      <alignment horizontal="right" vertical="center" wrapText="1"/>
    </xf>
    <xf numFmtId="0" fontId="30" fillId="0" borderId="1" xfId="25" applyFont="1" applyFill="1" applyBorder="1" applyAlignment="1">
      <alignment horizontal="left" vertical="center" wrapText="1"/>
    </xf>
    <xf numFmtId="0" fontId="34" fillId="0" borderId="1" xfId="0" applyFont="1" applyBorder="1" applyAlignment="1">
      <alignment horizontal="center"/>
    </xf>
    <xf numFmtId="0" fontId="34" fillId="0" borderId="1" xfId="25" applyFont="1" applyFill="1" applyBorder="1"/>
    <xf numFmtId="0" fontId="1" fillId="0" borderId="0" xfId="0" applyFont="1" applyBorder="1"/>
    <xf numFmtId="0" fontId="2"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vertical="center"/>
    </xf>
    <xf numFmtId="0" fontId="30" fillId="0" borderId="0" xfId="0" applyFont="1" applyBorder="1"/>
    <xf numFmtId="0" fontId="7" fillId="2" borderId="1" xfId="0" applyFont="1" applyFill="1" applyBorder="1"/>
    <xf numFmtId="0" fontId="30"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30" fillId="2" borderId="1" xfId="0" applyFont="1" applyFill="1" applyBorder="1" applyAlignment="1">
      <alignment horizontal="right" vertical="center" wrapText="1"/>
    </xf>
    <xf numFmtId="0" fontId="14" fillId="0" borderId="0" xfId="0" applyFont="1" applyAlignment="1">
      <alignment horizontal="right"/>
    </xf>
    <xf numFmtId="3" fontId="5" fillId="2" borderId="1" xfId="0" applyNumberFormat="1" applyFont="1" applyFill="1" applyBorder="1" applyAlignment="1">
      <alignment horizontal="left"/>
    </xf>
    <xf numFmtId="0" fontId="14" fillId="0" borderId="1" xfId="0" applyFont="1" applyBorder="1" applyAlignment="1">
      <alignment horizontal="right" vertical="center" wrapText="1"/>
    </xf>
    <xf numFmtId="0" fontId="22" fillId="2" borderId="1" xfId="0" applyFont="1" applyFill="1" applyBorder="1" applyAlignment="1">
      <alignment horizontal="right" vertical="center"/>
    </xf>
    <xf numFmtId="0" fontId="22" fillId="2" borderId="1" xfId="0" applyFont="1" applyFill="1" applyBorder="1" applyAlignment="1">
      <alignment horizontal="right"/>
    </xf>
    <xf numFmtId="0" fontId="22" fillId="2" borderId="1" xfId="0" applyFont="1" applyFill="1" applyBorder="1" applyAlignment="1">
      <alignment horizontal="right" vertical="center" wrapText="1"/>
    </xf>
    <xf numFmtId="166" fontId="22" fillId="2" borderId="1" xfId="27" applyNumberFormat="1" applyFont="1" applyFill="1" applyBorder="1" applyAlignment="1">
      <alignment horizontal="center" vertical="center" wrapText="1"/>
    </xf>
    <xf numFmtId="1" fontId="22" fillId="2" borderId="1" xfId="0"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169" fontId="22" fillId="2" borderId="1" xfId="0" applyNumberFormat="1" applyFont="1" applyFill="1" applyBorder="1" applyAlignment="1">
      <alignment horizontal="right" vertical="center" wrapText="1"/>
    </xf>
    <xf numFmtId="166" fontId="22" fillId="2" borderId="1" xfId="27" applyNumberFormat="1" applyFont="1" applyFill="1" applyBorder="1" applyAlignment="1">
      <alignment horizontal="right" vertical="center" wrapText="1"/>
    </xf>
    <xf numFmtId="0" fontId="42" fillId="0" borderId="1" xfId="0" applyFont="1" applyBorder="1" applyAlignment="1">
      <alignment horizontal="center" vertical="center" wrapText="1"/>
    </xf>
    <xf numFmtId="4" fontId="22" fillId="2" borderId="1" xfId="0" applyNumberFormat="1" applyFont="1" applyFill="1" applyBorder="1" applyAlignment="1">
      <alignment horizontal="right" vertical="center" wrapText="1"/>
    </xf>
    <xf numFmtId="171" fontId="22" fillId="2" borderId="1" xfId="0" applyNumberFormat="1" applyFont="1" applyFill="1" applyBorder="1" applyAlignment="1">
      <alignment horizontal="right" vertical="center" wrapText="1"/>
    </xf>
    <xf numFmtId="0" fontId="4" fillId="0" borderId="0" xfId="0" applyFont="1" applyBorder="1"/>
    <xf numFmtId="0" fontId="21" fillId="2" borderId="1" xfId="0" applyFont="1" applyFill="1" applyBorder="1" applyAlignment="1">
      <alignment horizontal="left" vertical="center" wrapText="1"/>
    </xf>
    <xf numFmtId="3" fontId="21" fillId="2" borderId="1" xfId="0" applyNumberFormat="1" applyFont="1" applyFill="1" applyBorder="1" applyAlignment="1">
      <alignment horizontal="left" vertical="center" wrapText="1"/>
    </xf>
    <xf numFmtId="0" fontId="20" fillId="0" borderId="1" xfId="0" applyFont="1" applyBorder="1" applyAlignment="1">
      <alignment horizontal="right"/>
    </xf>
    <xf numFmtId="168" fontId="20" fillId="0" borderId="1" xfId="0" applyNumberFormat="1" applyFont="1" applyBorder="1" applyAlignment="1">
      <alignment horizontal="right"/>
    </xf>
    <xf numFmtId="0" fontId="5" fillId="0" borderId="1" xfId="0" applyFont="1" applyBorder="1" applyAlignment="1">
      <alignment horizontal="left"/>
    </xf>
    <xf numFmtId="0" fontId="43" fillId="0" borderId="1" xfId="0" applyFont="1" applyBorder="1" applyAlignment="1">
      <alignment horizontal="center" vertical="top" wrapText="1"/>
    </xf>
    <xf numFmtId="0" fontId="44" fillId="2" borderId="1" xfId="0" applyFont="1" applyFill="1" applyBorder="1" applyAlignment="1">
      <alignment horizontal="center" vertical="center" wrapText="1"/>
    </xf>
    <xf numFmtId="0" fontId="44" fillId="2" borderId="0" xfId="0" applyFont="1" applyFill="1" applyAlignment="1">
      <alignment horizontal="center" vertical="center" wrapText="1"/>
    </xf>
    <xf numFmtId="0" fontId="45" fillId="2" borderId="0" xfId="0" applyFont="1" applyFill="1" applyAlignment="1">
      <alignment horizontal="center" vertical="center" wrapText="1"/>
    </xf>
    <xf numFmtId="0" fontId="44" fillId="2" borderId="11" xfId="0" applyFont="1" applyFill="1" applyBorder="1" applyAlignment="1">
      <alignment horizontal="center" vertical="center" wrapText="1"/>
    </xf>
    <xf numFmtId="43" fontId="2" fillId="0" borderId="1" xfId="0" applyNumberFormat="1" applyFont="1" applyBorder="1"/>
    <xf numFmtId="166" fontId="1" fillId="0" borderId="1" xfId="1" applyNumberFormat="1" applyFont="1" applyFill="1" applyBorder="1"/>
    <xf numFmtId="43" fontId="1" fillId="0" borderId="1" xfId="1" applyFont="1" applyBorder="1"/>
    <xf numFmtId="168" fontId="14" fillId="0" borderId="1" xfId="0" applyNumberFormat="1" applyFont="1" applyBorder="1" applyAlignment="1">
      <alignment horizontal="center"/>
    </xf>
    <xf numFmtId="0" fontId="22" fillId="0" borderId="1" xfId="0" applyFont="1" applyFill="1" applyBorder="1" applyAlignment="1">
      <alignment horizontal="center" vertical="center"/>
    </xf>
    <xf numFmtId="0" fontId="14" fillId="0" borderId="4" xfId="0" applyFont="1" applyBorder="1" applyAlignment="1">
      <alignment vertical="center" wrapText="1"/>
    </xf>
    <xf numFmtId="166" fontId="46" fillId="0" borderId="1" xfId="0" applyNumberFormat="1" applyFont="1" applyBorder="1"/>
    <xf numFmtId="166" fontId="1" fillId="0" borderId="1" xfId="1" applyNumberFormat="1" applyFont="1" applyBorder="1" applyAlignment="1">
      <alignment horizontal="center"/>
    </xf>
    <xf numFmtId="166" fontId="1" fillId="0" borderId="1" xfId="0" applyNumberFormat="1" applyFont="1" applyBorder="1" applyAlignment="1">
      <alignment horizontal="center"/>
    </xf>
    <xf numFmtId="43" fontId="1" fillId="0" borderId="1" xfId="1" applyNumberFormat="1" applyFont="1" applyBorder="1" applyAlignment="1">
      <alignment horizontal="center"/>
    </xf>
    <xf numFmtId="0" fontId="27" fillId="0" borderId="1" xfId="0" applyFont="1" applyBorder="1" applyAlignment="1">
      <alignment horizontal="center"/>
    </xf>
    <xf numFmtId="2" fontId="27" fillId="0" borderId="1" xfId="0" applyNumberFormat="1" applyFont="1" applyBorder="1" applyAlignment="1">
      <alignment horizontal="center"/>
    </xf>
    <xf numFmtId="3" fontId="1" fillId="0" borderId="1" xfId="0" applyNumberFormat="1" applyFont="1" applyBorder="1" applyAlignment="1">
      <alignment horizontal="right" vertical="center" wrapText="1"/>
    </xf>
    <xf numFmtId="3" fontId="46" fillId="0" borderId="1" xfId="0" applyNumberFormat="1" applyFont="1" applyBorder="1" applyAlignment="1">
      <alignment vertical="center" wrapText="1"/>
    </xf>
    <xf numFmtId="0" fontId="6" fillId="0" borderId="1" xfId="0" applyFont="1" applyBorder="1" applyAlignment="1">
      <alignment horizontal="center" vertical="center"/>
    </xf>
    <xf numFmtId="166" fontId="1" fillId="0" borderId="1" xfId="1" applyNumberFormat="1" applyFont="1" applyFill="1" applyBorder="1" applyAlignment="1">
      <alignment vertical="center"/>
    </xf>
    <xf numFmtId="43" fontId="1" fillId="0" borderId="1" xfId="1" applyNumberFormat="1" applyFont="1" applyFill="1" applyBorder="1" applyAlignment="1">
      <alignment vertical="center"/>
    </xf>
    <xf numFmtId="166" fontId="2" fillId="0" borderId="1" xfId="0" applyNumberFormat="1" applyFont="1" applyFill="1" applyBorder="1"/>
    <xf numFmtId="2" fontId="2" fillId="0" borderId="1" xfId="0" applyNumberFormat="1" applyFont="1" applyFill="1" applyBorder="1"/>
    <xf numFmtId="166" fontId="2" fillId="0" borderId="1" xfId="1" applyNumberFormat="1" applyFont="1" applyFill="1" applyBorder="1"/>
    <xf numFmtId="166" fontId="1" fillId="0" borderId="1" xfId="1" applyNumberFormat="1" applyFont="1" applyFill="1" applyBorder="1" applyAlignment="1">
      <alignment horizontal="center"/>
    </xf>
    <xf numFmtId="2" fontId="1" fillId="0" borderId="1" xfId="0" applyNumberFormat="1" applyFont="1" applyFill="1" applyBorder="1" applyAlignment="1">
      <alignment horizontal="right" vertical="center"/>
    </xf>
    <xf numFmtId="2" fontId="1" fillId="0" borderId="1" xfId="0" applyNumberFormat="1" applyFont="1" applyFill="1" applyBorder="1"/>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2" borderId="1" xfId="0" applyFont="1" applyFill="1" applyBorder="1" applyAlignment="1">
      <alignment horizontal="left"/>
    </xf>
    <xf numFmtId="166" fontId="4" fillId="0" borderId="1" xfId="1" applyNumberFormat="1" applyFont="1" applyBorder="1"/>
    <xf numFmtId="43" fontId="4" fillId="0" borderId="1" xfId="1" applyFont="1" applyFill="1" applyBorder="1"/>
    <xf numFmtId="166" fontId="4" fillId="0" borderId="1" xfId="1" applyNumberFormat="1" applyFont="1" applyFill="1" applyBorder="1"/>
    <xf numFmtId="166" fontId="2" fillId="0" borderId="1" xfId="0" applyNumberFormat="1" applyFont="1" applyBorder="1" applyAlignment="1">
      <alignment horizontal="center"/>
    </xf>
    <xf numFmtId="43" fontId="2" fillId="0" borderId="1" xfId="0" applyNumberFormat="1" applyFont="1" applyBorder="1" applyAlignment="1">
      <alignment horizontal="center"/>
    </xf>
    <xf numFmtId="0" fontId="49" fillId="2" borderId="0" xfId="0" applyFont="1" applyFill="1" applyBorder="1" applyAlignment="1">
      <alignment horizontal="left"/>
    </xf>
    <xf numFmtId="0" fontId="5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44" fillId="2" borderId="1" xfId="0" applyFont="1" applyFill="1" applyBorder="1" applyAlignment="1">
      <alignment horizontal="left"/>
    </xf>
    <xf numFmtId="3" fontId="44" fillId="2" borderId="1" xfId="0" applyNumberFormat="1" applyFont="1" applyFill="1" applyBorder="1"/>
    <xf numFmtId="0" fontId="43" fillId="0" borderId="1" xfId="0" applyFont="1" applyBorder="1"/>
    <xf numFmtId="166"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22" fillId="0" borderId="1" xfId="0" applyFont="1" applyBorder="1" applyAlignment="1">
      <alignment horizontal="center" vertical="center" wrapText="1"/>
    </xf>
    <xf numFmtId="168" fontId="22" fillId="0" borderId="1" xfId="0" applyNumberFormat="1" applyFont="1" applyBorder="1"/>
    <xf numFmtId="0" fontId="5" fillId="0" borderId="1" xfId="0" applyFont="1" applyBorder="1" applyAlignment="1">
      <alignment horizontal="center"/>
    </xf>
    <xf numFmtId="170" fontId="5" fillId="0" borderId="1" xfId="1" applyNumberFormat="1" applyFont="1" applyBorder="1"/>
    <xf numFmtId="168" fontId="5" fillId="0" borderId="1" xfId="0" applyNumberFormat="1" applyFont="1" applyBorder="1"/>
    <xf numFmtId="170" fontId="5" fillId="2" borderId="1" xfId="1" applyNumberFormat="1" applyFont="1" applyFill="1" applyBorder="1"/>
    <xf numFmtId="172" fontId="5" fillId="2" borderId="1" xfId="0" applyNumberFormat="1" applyFont="1" applyFill="1" applyBorder="1"/>
    <xf numFmtId="168" fontId="10" fillId="0" borderId="1" xfId="0" applyNumberFormat="1" applyFont="1" applyBorder="1" applyAlignment="1">
      <alignment horizontal="center"/>
    </xf>
    <xf numFmtId="4" fontId="1" fillId="0" borderId="1" xfId="0" applyNumberFormat="1" applyFont="1" applyBorder="1" applyAlignment="1">
      <alignment vertical="center" wrapText="1"/>
    </xf>
    <xf numFmtId="0" fontId="1" fillId="0" borderId="1" xfId="0" applyFont="1" applyBorder="1" applyAlignment="1"/>
    <xf numFmtId="3" fontId="34" fillId="0" borderId="1" xfId="0" applyNumberFormat="1" applyFont="1" applyBorder="1" applyAlignment="1">
      <alignment vertical="center" wrapText="1"/>
    </xf>
    <xf numFmtId="3" fontId="29" fillId="0" borderId="1" xfId="0" applyNumberFormat="1" applyFont="1" applyBorder="1" applyAlignment="1">
      <alignment vertical="center" wrapText="1"/>
    </xf>
    <xf numFmtId="0" fontId="29" fillId="0" borderId="1" xfId="0" applyFont="1" applyBorder="1" applyAlignment="1">
      <alignment vertical="center" wrapText="1"/>
    </xf>
    <xf numFmtId="0" fontId="29" fillId="0" borderId="1" xfId="0" applyFont="1" applyBorder="1" applyAlignment="1"/>
    <xf numFmtId="3" fontId="29" fillId="0" borderId="1" xfId="0" applyNumberFormat="1" applyFont="1" applyBorder="1" applyAlignment="1">
      <alignment horizontal="right" vertical="center" wrapText="1"/>
    </xf>
    <xf numFmtId="0" fontId="35" fillId="0" borderId="1" xfId="0" applyFont="1" applyBorder="1" applyAlignment="1"/>
    <xf numFmtId="168" fontId="35" fillId="0" borderId="1" xfId="0" applyNumberFormat="1" applyFont="1" applyBorder="1" applyAlignment="1">
      <alignment horizontal="right"/>
    </xf>
    <xf numFmtId="0" fontId="14" fillId="2" borderId="1" xfId="0" applyFont="1" applyFill="1" applyBorder="1" applyAlignment="1">
      <alignment horizontal="right"/>
    </xf>
    <xf numFmtId="168" fontId="14" fillId="0" borderId="1" xfId="0" applyNumberFormat="1" applyFont="1" applyBorder="1" applyAlignment="1">
      <alignment horizontal="right"/>
    </xf>
    <xf numFmtId="0" fontId="14" fillId="0" borderId="1" xfId="0" applyFont="1" applyBorder="1" applyAlignment="1">
      <alignment horizontal="right"/>
    </xf>
    <xf numFmtId="168" fontId="14" fillId="0" borderId="1" xfId="0" applyNumberFormat="1" applyFont="1" applyBorder="1" applyAlignment="1">
      <alignment horizontal="right" vertical="center" wrapText="1"/>
    </xf>
    <xf numFmtId="0" fontId="53" fillId="2" borderId="1" xfId="0" applyFont="1" applyFill="1" applyBorder="1" applyAlignment="1">
      <alignment horizontal="right"/>
    </xf>
    <xf numFmtId="168" fontId="53" fillId="0" borderId="1" xfId="0" applyNumberFormat="1" applyFont="1" applyBorder="1" applyAlignment="1">
      <alignment horizontal="right"/>
    </xf>
    <xf numFmtId="3" fontId="53" fillId="2" borderId="1" xfId="0" applyNumberFormat="1" applyFont="1" applyFill="1" applyBorder="1" applyAlignment="1">
      <alignment horizontal="right"/>
    </xf>
    <xf numFmtId="168" fontId="53" fillId="0" borderId="1" xfId="0" applyNumberFormat="1" applyFont="1" applyBorder="1" applyAlignment="1">
      <alignment horizontal="right" vertical="center" wrapText="1"/>
    </xf>
    <xf numFmtId="0" fontId="54" fillId="0" borderId="1" xfId="0" applyFont="1" applyBorder="1" applyAlignment="1">
      <alignment horizontal="right"/>
    </xf>
    <xf numFmtId="168" fontId="54" fillId="0" borderId="1" xfId="0" applyNumberFormat="1" applyFont="1" applyBorder="1" applyAlignment="1">
      <alignment horizontal="right"/>
    </xf>
    <xf numFmtId="0" fontId="29" fillId="0" borderId="1" xfId="1" applyNumberFormat="1" applyFont="1" applyFill="1" applyBorder="1" applyAlignment="1">
      <alignment horizontal="right"/>
    </xf>
    <xf numFmtId="168" fontId="29" fillId="0" borderId="1" xfId="0" applyNumberFormat="1" applyFont="1" applyFill="1" applyBorder="1" applyAlignment="1">
      <alignment horizontal="right"/>
    </xf>
    <xf numFmtId="3" fontId="6" fillId="2" borderId="1" xfId="0" applyNumberFormat="1" applyFont="1" applyFill="1" applyBorder="1" applyAlignment="1">
      <alignment horizontal="center"/>
    </xf>
    <xf numFmtId="168" fontId="6" fillId="0" borderId="1" xfId="0" applyNumberFormat="1" applyFont="1" applyFill="1" applyBorder="1" applyAlignment="1">
      <alignment horizontal="center"/>
    </xf>
    <xf numFmtId="3" fontId="6" fillId="0" borderId="1" xfId="0" applyNumberFormat="1" applyFont="1" applyFill="1" applyBorder="1" applyAlignment="1">
      <alignment horizontal="center"/>
    </xf>
    <xf numFmtId="0" fontId="35" fillId="0" borderId="1" xfId="0" applyFont="1" applyBorder="1" applyAlignment="1">
      <alignment horizontal="center"/>
    </xf>
    <xf numFmtId="168" fontId="35" fillId="0" borderId="1" xfId="0" applyNumberFormat="1" applyFont="1" applyBorder="1" applyAlignment="1">
      <alignment horizontal="center"/>
    </xf>
    <xf numFmtId="166" fontId="13" fillId="0" borderId="0" xfId="0" applyNumberFormat="1" applyFont="1"/>
    <xf numFmtId="4" fontId="1" fillId="0" borderId="0" xfId="0" applyNumberFormat="1" applyFont="1" applyAlignment="1">
      <alignment horizontal="center" vertical="center" wrapText="1"/>
    </xf>
    <xf numFmtId="3" fontId="4" fillId="0" borderId="1" xfId="0" applyNumberFormat="1" applyFont="1" applyFill="1" applyBorder="1" applyAlignment="1">
      <alignment horizontal="right"/>
    </xf>
    <xf numFmtId="0" fontId="4" fillId="0" borderId="1" xfId="0" applyFont="1" applyFill="1" applyBorder="1" applyAlignment="1">
      <alignment horizontal="right"/>
    </xf>
    <xf numFmtId="3" fontId="6" fillId="0" borderId="1" xfId="0" applyNumberFormat="1" applyFont="1" applyFill="1" applyBorder="1" applyAlignment="1">
      <alignment horizontal="right"/>
    </xf>
    <xf numFmtId="169" fontId="4" fillId="0" borderId="1" xfId="0" applyNumberFormat="1" applyFont="1" applyFill="1" applyBorder="1" applyAlignment="1">
      <alignment horizontal="right"/>
    </xf>
    <xf numFmtId="168" fontId="4" fillId="0" borderId="1" xfId="0" applyNumberFormat="1" applyFont="1" applyFill="1" applyBorder="1" applyAlignment="1">
      <alignment horizontal="right" vertical="center" wrapText="1"/>
    </xf>
    <xf numFmtId="168" fontId="4" fillId="0" borderId="1" xfId="0" applyNumberFormat="1" applyFont="1" applyFill="1" applyBorder="1" applyAlignment="1">
      <alignment horizontal="right"/>
    </xf>
    <xf numFmtId="168" fontId="6"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xf>
    <xf numFmtId="2" fontId="4" fillId="0" borderId="1" xfId="0" applyNumberFormat="1" applyFont="1" applyBorder="1" applyAlignment="1">
      <alignment horizontal="right" vertical="center"/>
    </xf>
    <xf numFmtId="2" fontId="4" fillId="2" borderId="1" xfId="0" applyNumberFormat="1" applyFont="1" applyFill="1" applyBorder="1" applyAlignment="1">
      <alignment horizontal="right" vertical="center"/>
    </xf>
    <xf numFmtId="2" fontId="32" fillId="0" borderId="1" xfId="0" applyNumberFormat="1" applyFont="1" applyBorder="1" applyAlignment="1">
      <alignment horizontal="right" vertical="center"/>
    </xf>
    <xf numFmtId="0" fontId="6" fillId="0" borderId="1" xfId="0" applyFont="1" applyBorder="1" applyAlignment="1">
      <alignment horizontal="right" vertical="center"/>
    </xf>
    <xf numFmtId="2" fontId="6" fillId="0" borderId="1" xfId="0" applyNumberFormat="1" applyFont="1" applyBorder="1" applyAlignment="1">
      <alignment horizontal="right" vertical="center"/>
    </xf>
    <xf numFmtId="0" fontId="6" fillId="2" borderId="1" xfId="0" applyFont="1" applyFill="1" applyBorder="1" applyAlignment="1">
      <alignment horizontal="right" vertical="center"/>
    </xf>
    <xf numFmtId="2" fontId="5" fillId="0" borderId="1" xfId="0" applyNumberFormat="1" applyFont="1" applyBorder="1" applyAlignment="1">
      <alignment horizontal="right" vertical="center"/>
    </xf>
    <xf numFmtId="2" fontId="57" fillId="0" borderId="0" xfId="0" applyNumberFormat="1" applyFont="1"/>
    <xf numFmtId="43" fontId="1" fillId="0" borderId="1" xfId="1" applyFont="1" applyFill="1" applyBorder="1"/>
    <xf numFmtId="166" fontId="1" fillId="0" borderId="1" xfId="1" applyNumberFormat="1" applyFont="1" applyBorder="1" applyAlignment="1">
      <alignment vertical="center"/>
    </xf>
    <xf numFmtId="43" fontId="1" fillId="0" borderId="1" xfId="1" applyFont="1" applyBorder="1" applyAlignment="1">
      <alignment vertical="center"/>
    </xf>
    <xf numFmtId="43" fontId="1" fillId="0" borderId="1" xfId="1" applyNumberFormat="1" applyFont="1" applyBorder="1"/>
    <xf numFmtId="0" fontId="57" fillId="0" borderId="0" xfId="0" applyFont="1"/>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32" fillId="0" borderId="1" xfId="0" applyFont="1" applyBorder="1"/>
    <xf numFmtId="0" fontId="32" fillId="0" borderId="1" xfId="0" applyFont="1" applyBorder="1" applyAlignment="1">
      <alignment horizontal="center" vertical="center"/>
    </xf>
    <xf numFmtId="172" fontId="6" fillId="0" borderId="1" xfId="0" applyNumberFormat="1" applyFont="1" applyFill="1" applyBorder="1" applyAlignment="1"/>
    <xf numFmtId="172" fontId="29" fillId="0" borderId="1" xfId="0" applyNumberFormat="1" applyFont="1" applyFill="1" applyBorder="1" applyAlignment="1">
      <alignment horizontal="right"/>
    </xf>
    <xf numFmtId="0" fontId="29" fillId="0" borderId="1" xfId="0" applyFont="1" applyBorder="1"/>
    <xf numFmtId="0" fontId="58" fillId="0" borderId="0" xfId="0" applyFont="1"/>
    <xf numFmtId="43" fontId="46" fillId="0" borderId="1" xfId="0" applyNumberFormat="1" applyFont="1" applyBorder="1"/>
    <xf numFmtId="2" fontId="13" fillId="0" borderId="0" xfId="0" applyNumberFormat="1" applyFont="1"/>
    <xf numFmtId="172" fontId="13" fillId="0" borderId="0" xfId="0" applyNumberFormat="1" applyFont="1"/>
    <xf numFmtId="43" fontId="4" fillId="0" borderId="0" xfId="0" applyNumberFormat="1" applyFont="1"/>
    <xf numFmtId="166" fontId="46" fillId="0" borderId="1" xfId="0" applyNumberFormat="1" applyFont="1" applyBorder="1" applyAlignment="1">
      <alignment horizontal="right" vertical="center" wrapText="1"/>
    </xf>
    <xf numFmtId="2" fontId="46" fillId="0" borderId="1" xfId="0" applyNumberFormat="1" applyFont="1" applyBorder="1" applyAlignment="1">
      <alignment horizontal="right" vertical="center" wrapText="1"/>
    </xf>
    <xf numFmtId="43" fontId="46" fillId="0" borderId="1" xfId="0" applyNumberFormat="1" applyFont="1" applyBorder="1" applyAlignment="1">
      <alignment horizontal="right" vertical="center" wrapText="1"/>
    </xf>
    <xf numFmtId="0" fontId="10" fillId="3" borderId="1" xfId="0" applyFont="1" applyFill="1" applyBorder="1" applyAlignment="1">
      <alignment horizontal="center" vertical="center" wrapText="1"/>
    </xf>
    <xf numFmtId="172" fontId="0" fillId="0" borderId="0" xfId="0" applyNumberFormat="1"/>
    <xf numFmtId="172" fontId="34" fillId="0" borderId="1" xfId="0" applyNumberFormat="1" applyFont="1" applyBorder="1" applyAlignment="1">
      <alignment vertical="center" wrapText="1"/>
    </xf>
    <xf numFmtId="172" fontId="1" fillId="0" borderId="1" xfId="0" applyNumberFormat="1" applyFont="1" applyBorder="1" applyAlignment="1">
      <alignment vertical="center" wrapText="1"/>
    </xf>
    <xf numFmtId="0" fontId="10" fillId="0" borderId="1" xfId="0" applyFont="1" applyBorder="1" applyAlignment="1">
      <alignment horizontal="center" vertical="center" wrapText="1"/>
    </xf>
    <xf numFmtId="0" fontId="59" fillId="0" borderId="1" xfId="0" applyFont="1" applyBorder="1"/>
    <xf numFmtId="0" fontId="5" fillId="2" borderId="1" xfId="0" applyFont="1" applyFill="1" applyBorder="1" applyAlignment="1">
      <alignment horizontal="left"/>
    </xf>
    <xf numFmtId="0" fontId="34" fillId="0" borderId="1" xfId="0" applyFont="1" applyBorder="1" applyAlignment="1">
      <alignment horizontal="center" vertical="center" wrapText="1"/>
    </xf>
    <xf numFmtId="0" fontId="30" fillId="0" borderId="1" xfId="0" applyFont="1" applyBorder="1" applyAlignment="1">
      <alignment horizontal="center" vertical="center" wrapText="1"/>
    </xf>
    <xf numFmtId="3" fontId="34" fillId="0" borderId="1" xfId="0" applyNumberFormat="1" applyFont="1" applyBorder="1" applyAlignment="1">
      <alignment horizontal="right" vertical="center" wrapText="1"/>
    </xf>
    <xf numFmtId="4" fontId="30" fillId="2" borderId="1" xfId="0" applyNumberFormat="1" applyFont="1" applyFill="1" applyBorder="1" applyAlignment="1">
      <alignment horizontal="right" vertical="center" wrapText="1"/>
    </xf>
    <xf numFmtId="170" fontId="34" fillId="0" borderId="1" xfId="0" applyNumberFormat="1" applyFont="1" applyBorder="1" applyAlignment="1">
      <alignment vertical="center" wrapText="1"/>
    </xf>
    <xf numFmtId="3" fontId="30" fillId="0" borderId="1" xfId="0" applyNumberFormat="1" applyFont="1" applyBorder="1" applyAlignment="1">
      <alignment horizontal="center" vertical="center" wrapText="1"/>
    </xf>
    <xf numFmtId="172" fontId="34" fillId="0" borderId="1" xfId="0" applyNumberFormat="1" applyFont="1" applyBorder="1" applyAlignment="1">
      <alignment horizontal="right" vertical="center" wrapText="1"/>
    </xf>
    <xf numFmtId="0" fontId="30" fillId="0" borderId="1" xfId="0" applyFont="1" applyBorder="1" applyAlignment="1">
      <alignment vertical="center"/>
    </xf>
    <xf numFmtId="172" fontId="2" fillId="0" borderId="1" xfId="0" applyNumberFormat="1" applyFont="1" applyFill="1" applyBorder="1" applyAlignment="1">
      <alignment horizontal="right" vertical="center" wrapText="1"/>
    </xf>
    <xf numFmtId="172" fontId="4" fillId="0" borderId="1" xfId="0" applyNumberFormat="1" applyFont="1" applyFill="1" applyBorder="1" applyAlignment="1">
      <alignment horizontal="right" vertical="center" wrapText="1"/>
    </xf>
    <xf numFmtId="172" fontId="4" fillId="0" borderId="1" xfId="0" applyNumberFormat="1" applyFont="1" applyFill="1" applyBorder="1" applyAlignment="1">
      <alignment horizontal="right"/>
    </xf>
    <xf numFmtId="0" fontId="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32" fillId="3" borderId="1" xfId="0" applyFont="1" applyFill="1" applyBorder="1" applyAlignment="1">
      <alignment horizontal="left" vertical="center" wrapText="1"/>
    </xf>
    <xf numFmtId="49" fontId="32" fillId="3" borderId="5" xfId="0" applyNumberFormat="1" applyFont="1" applyFill="1" applyBorder="1" applyAlignment="1">
      <alignment horizontal="center" vertical="center" wrapText="1"/>
    </xf>
    <xf numFmtId="9" fontId="32" fillId="3"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61" fillId="0" borderId="0" xfId="0" applyFont="1"/>
    <xf numFmtId="0" fontId="61" fillId="0" borderId="1" xfId="0" applyFont="1" applyBorder="1" applyAlignment="1">
      <alignment horizontal="center" vertical="center" wrapText="1"/>
    </xf>
    <xf numFmtId="0" fontId="61" fillId="0" borderId="1" xfId="0" applyFont="1" applyBorder="1"/>
    <xf numFmtId="0" fontId="61" fillId="0" borderId="1" xfId="0" applyFont="1" applyBorder="1" applyAlignment="1">
      <alignment horizontal="left" vertical="center" wrapText="1"/>
    </xf>
    <xf numFmtId="0" fontId="1" fillId="0" borderId="1" xfId="0" applyFont="1" applyBorder="1" applyAlignment="1">
      <alignment horizontal="left" vertical="center" wrapText="1"/>
    </xf>
    <xf numFmtId="17" fontId="5" fillId="0" borderId="1" xfId="0" applyNumberFormat="1" applyFont="1" applyBorder="1" applyAlignment="1">
      <alignment horizontal="center" vertical="center"/>
    </xf>
    <xf numFmtId="170" fontId="22" fillId="2" borderId="1" xfId="0" applyNumberFormat="1" applyFont="1" applyFill="1" applyBorder="1" applyAlignment="1">
      <alignment horizontal="right" vertical="center" wrapText="1"/>
    </xf>
    <xf numFmtId="170" fontId="22" fillId="2" borderId="1" xfId="27" applyNumberFormat="1" applyFont="1" applyFill="1" applyBorder="1" applyAlignment="1">
      <alignment horizontal="right" vertical="center" wrapText="1"/>
    </xf>
    <xf numFmtId="170" fontId="14" fillId="0" borderId="1" xfId="0" applyNumberFormat="1" applyFont="1" applyBorder="1" applyAlignment="1">
      <alignment horizontal="right" vertical="center" wrapText="1"/>
    </xf>
    <xf numFmtId="170" fontId="22" fillId="2" borderId="1" xfId="1" applyNumberFormat="1" applyFont="1" applyFill="1" applyBorder="1" applyAlignment="1">
      <alignment horizontal="right" vertical="center" wrapText="1"/>
    </xf>
    <xf numFmtId="168" fontId="16" fillId="0" borderId="1" xfId="0" applyNumberFormat="1" applyFont="1" applyBorder="1" applyAlignment="1">
      <alignment horizontal="right" vertical="center" wrapText="1"/>
    </xf>
    <xf numFmtId="168" fontId="30" fillId="2" borderId="1" xfId="0" applyNumberFormat="1" applyFont="1" applyFill="1" applyBorder="1" applyAlignment="1">
      <alignment horizontal="right" vertical="center" wrapText="1"/>
    </xf>
    <xf numFmtId="17" fontId="5" fillId="0" borderId="1" xfId="0" applyNumberFormat="1" applyFont="1" applyFill="1" applyBorder="1" applyAlignment="1">
      <alignment horizontal="center" vertical="center"/>
    </xf>
    <xf numFmtId="172" fontId="5" fillId="0" borderId="1" xfId="1" applyNumberFormat="1" applyFont="1" applyBorder="1"/>
    <xf numFmtId="1" fontId="29" fillId="0" borderId="1" xfId="1" applyNumberFormat="1" applyFont="1" applyFill="1" applyBorder="1" applyAlignment="1">
      <alignment horizontal="right" vertical="center" wrapText="1"/>
    </xf>
    <xf numFmtId="0" fontId="29" fillId="0" borderId="1" xfId="0" applyNumberFormat="1" applyFont="1" applyFill="1" applyBorder="1" applyAlignment="1">
      <alignment horizontal="right"/>
    </xf>
    <xf numFmtId="0" fontId="5" fillId="2" borderId="1" xfId="0" applyFont="1" applyFill="1" applyBorder="1" applyAlignment="1">
      <alignment horizontal="left"/>
    </xf>
    <xf numFmtId="0" fontId="30" fillId="3" borderId="4" xfId="0" applyFont="1" applyFill="1" applyBorder="1" applyAlignment="1">
      <alignment horizontal="right" vertical="center" wrapText="1"/>
    </xf>
    <xf numFmtId="0" fontId="5" fillId="0" borderId="1" xfId="0" applyFont="1" applyFill="1" applyBorder="1" applyAlignment="1">
      <alignment horizontal="center" vertical="center" wrapText="1"/>
    </xf>
    <xf numFmtId="3" fontId="30" fillId="0" borderId="1" xfId="0" applyNumberFormat="1" applyFont="1" applyFill="1" applyBorder="1" applyAlignment="1">
      <alignment horizontal="right" vertical="center" wrapText="1"/>
    </xf>
    <xf numFmtId="3" fontId="30" fillId="0" borderId="1" xfId="0" applyNumberFormat="1" applyFont="1" applyFill="1" applyBorder="1" applyAlignment="1">
      <alignment horizontal="right"/>
    </xf>
    <xf numFmtId="0" fontId="30" fillId="0" borderId="1" xfId="0" applyFont="1" applyFill="1" applyBorder="1" applyAlignment="1">
      <alignment horizontal="right" vertical="center" wrapText="1"/>
    </xf>
    <xf numFmtId="0" fontId="30" fillId="0" borderId="1" xfId="0" applyFont="1" applyFill="1" applyBorder="1" applyAlignment="1">
      <alignment horizontal="right"/>
    </xf>
    <xf numFmtId="0" fontId="30" fillId="0" borderId="4" xfId="0" applyFont="1" applyFill="1" applyBorder="1" applyAlignment="1">
      <alignment horizontal="right" vertical="center" wrapText="1"/>
    </xf>
    <xf numFmtId="0" fontId="4" fillId="0" borderId="1" xfId="28" applyFont="1" applyBorder="1" applyAlignment="1">
      <alignment horizontal="center" vertical="center" wrapText="1"/>
    </xf>
    <xf numFmtId="0" fontId="6" fillId="0" borderId="1" xfId="28" applyFont="1" applyBorder="1" applyAlignment="1">
      <alignment horizontal="center" vertical="center" wrapText="1"/>
    </xf>
    <xf numFmtId="0" fontId="6" fillId="0" borderId="1" xfId="28" applyFont="1" applyBorder="1" applyAlignment="1">
      <alignment horizontal="center" wrapText="1"/>
    </xf>
    <xf numFmtId="0" fontId="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63" fillId="0" borderId="1" xfId="0" applyFont="1" applyBorder="1" applyAlignment="1">
      <alignment vertical="center"/>
    </xf>
    <xf numFmtId="0" fontId="65" fillId="0" borderId="1" xfId="0" applyFont="1" applyFill="1" applyBorder="1" applyAlignment="1">
      <alignment horizontal="center" vertical="center" wrapText="1"/>
    </xf>
    <xf numFmtId="0" fontId="62" fillId="0" borderId="1"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3"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Alignment="1">
      <alignment horizontal="center" vertical="center" wrapText="1"/>
    </xf>
    <xf numFmtId="170" fontId="10" fillId="0" borderId="1" xfId="1" applyNumberFormat="1" applyFont="1" applyBorder="1"/>
    <xf numFmtId="172" fontId="10" fillId="0" borderId="1" xfId="1" applyNumberFormat="1" applyFont="1" applyBorder="1"/>
    <xf numFmtId="166" fontId="10" fillId="0" borderId="1" xfId="1" applyNumberFormat="1" applyFont="1" applyBorder="1" applyAlignment="1">
      <alignment horizontal="center"/>
    </xf>
    <xf numFmtId="172" fontId="10" fillId="0" borderId="1" xfId="0" applyNumberFormat="1" applyFont="1" applyBorder="1"/>
    <xf numFmtId="1" fontId="32" fillId="0" borderId="1" xfId="1" applyNumberFormat="1" applyFont="1" applyFill="1" applyBorder="1" applyAlignment="1">
      <alignment horizontal="right"/>
    </xf>
    <xf numFmtId="0" fontId="35" fillId="0" borderId="1" xfId="0" applyFont="1" applyBorder="1" applyAlignment="1">
      <alignment horizontal="center" vertical="center" wrapText="1"/>
    </xf>
    <xf numFmtId="173" fontId="13" fillId="0" borderId="0" xfId="0" applyNumberFormat="1" applyFont="1"/>
    <xf numFmtId="0" fontId="12" fillId="0" borderId="1" xfId="0" applyFont="1" applyBorder="1"/>
    <xf numFmtId="4" fontId="12" fillId="0" borderId="1" xfId="0" applyNumberFormat="1" applyFont="1" applyBorder="1"/>
    <xf numFmtId="0" fontId="11" fillId="0" borderId="1" xfId="0" applyFont="1" applyBorder="1" applyAlignment="1"/>
    <xf numFmtId="0" fontId="12" fillId="0" borderId="1" xfId="0" applyFont="1" applyBorder="1" applyAlignment="1"/>
    <xf numFmtId="0" fontId="11" fillId="0" borderId="6" xfId="0" applyFont="1" applyBorder="1" applyAlignment="1"/>
    <xf numFmtId="0" fontId="10" fillId="0" borderId="1" xfId="0" applyFont="1" applyBorder="1"/>
    <xf numFmtId="0" fontId="10" fillId="0" borderId="1" xfId="0" applyFont="1" applyBorder="1" applyAlignment="1">
      <alignment horizontal="center" vertical="center"/>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164" fontId="12" fillId="0" borderId="15" xfId="0" applyNumberFormat="1" applyFont="1" applyBorder="1" applyAlignment="1">
      <alignment horizontal="right" vertical="center" wrapText="1"/>
    </xf>
    <xf numFmtId="2" fontId="1" fillId="0" borderId="0" xfId="0" applyNumberFormat="1" applyFont="1"/>
    <xf numFmtId="2" fontId="1" fillId="0" borderId="0" xfId="0" applyNumberFormat="1" applyFont="1" applyBorder="1"/>
    <xf numFmtId="169" fontId="1" fillId="0" borderId="0" xfId="0" applyNumberFormat="1" applyFont="1" applyBorder="1"/>
    <xf numFmtId="171" fontId="2" fillId="0" borderId="1" xfId="0" applyNumberFormat="1" applyFont="1" applyBorder="1" applyAlignment="1">
      <alignment horizontal="right" vertical="center" wrapText="1"/>
    </xf>
    <xf numFmtId="4" fontId="1" fillId="0" borderId="0" xfId="0" applyNumberFormat="1" applyFont="1" applyBorder="1"/>
    <xf numFmtId="4" fontId="1" fillId="0" borderId="0" xfId="0" applyNumberFormat="1" applyFont="1"/>
    <xf numFmtId="0" fontId="48" fillId="0" borderId="0" xfId="0" applyFont="1" applyAlignment="1"/>
    <xf numFmtId="170" fontId="4" fillId="0" borderId="1" xfId="0" applyNumberFormat="1" applyFont="1" applyFill="1" applyBorder="1" applyAlignment="1">
      <alignment horizontal="center" vertical="center" wrapText="1"/>
    </xf>
    <xf numFmtId="172" fontId="22" fillId="0" borderId="1" xfId="0" applyNumberFormat="1" applyFont="1" applyBorder="1" applyAlignment="1">
      <alignment horizontal="right"/>
    </xf>
    <xf numFmtId="172" fontId="35" fillId="0" borderId="1" xfId="0" applyNumberFormat="1" applyFont="1" applyBorder="1" applyAlignment="1">
      <alignment horizontal="right"/>
    </xf>
    <xf numFmtId="2" fontId="0" fillId="0" borderId="0" xfId="0" applyNumberFormat="1"/>
    <xf numFmtId="0" fontId="32" fillId="0" borderId="1" xfId="0" applyFont="1" applyBorder="1" applyAlignment="1">
      <alignment horizontal="right" vertical="center"/>
    </xf>
    <xf numFmtId="166" fontId="32" fillId="0" borderId="1" xfId="0" applyNumberFormat="1" applyFont="1" applyBorder="1" applyAlignment="1">
      <alignment horizontal="right" vertical="center"/>
    </xf>
    <xf numFmtId="43" fontId="32" fillId="0" borderId="1" xfId="0" applyNumberFormat="1" applyFont="1" applyBorder="1" applyAlignment="1">
      <alignment horizontal="right" vertical="center"/>
    </xf>
    <xf numFmtId="166" fontId="1" fillId="0" borderId="1" xfId="1" applyNumberFormat="1" applyFont="1" applyFill="1" applyBorder="1" applyAlignment="1">
      <alignment horizontal="right" vertical="center"/>
    </xf>
    <xf numFmtId="0" fontId="1" fillId="0" borderId="1" xfId="0" applyFont="1" applyFill="1" applyBorder="1" applyAlignment="1">
      <alignment horizontal="right" vertical="center"/>
    </xf>
    <xf numFmtId="43" fontId="1" fillId="0"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0" fontId="29" fillId="0" borderId="1" xfId="0" applyFont="1" applyFill="1" applyBorder="1" applyAlignment="1">
      <alignment horizontal="right" vertical="center"/>
    </xf>
    <xf numFmtId="37" fontId="29" fillId="0" borderId="1" xfId="0" applyNumberFormat="1" applyFont="1" applyFill="1" applyBorder="1" applyAlignment="1">
      <alignment horizontal="right" vertical="center"/>
    </xf>
    <xf numFmtId="166" fontId="29" fillId="0" borderId="1" xfId="1" applyNumberFormat="1" applyFont="1" applyFill="1" applyBorder="1" applyAlignment="1">
      <alignment horizontal="right" vertical="center"/>
    </xf>
    <xf numFmtId="0" fontId="0" fillId="0" borderId="1" xfId="0" applyBorder="1"/>
    <xf numFmtId="170" fontId="30" fillId="0" borderId="1" xfId="0" applyNumberFormat="1" applyFont="1" applyBorder="1" applyAlignment="1">
      <alignment horizontal="right" vertical="center" wrapText="1"/>
    </xf>
    <xf numFmtId="172" fontId="29" fillId="2" borderId="1" xfId="0" applyNumberFormat="1" applyFont="1" applyFill="1" applyBorder="1" applyAlignment="1">
      <alignment vertical="center" wrapText="1"/>
    </xf>
    <xf numFmtId="170" fontId="29" fillId="2" borderId="1" xfId="0" applyNumberFormat="1" applyFont="1" applyFill="1" applyBorder="1" applyAlignment="1">
      <alignment vertical="center" wrapText="1"/>
    </xf>
    <xf numFmtId="170" fontId="30" fillId="2" borderId="1" xfId="0" applyNumberFormat="1" applyFont="1" applyFill="1" applyBorder="1" applyAlignment="1">
      <alignment vertical="center" wrapText="1"/>
    </xf>
    <xf numFmtId="170" fontId="1" fillId="0" borderId="1" xfId="0" applyNumberFormat="1" applyFont="1" applyBorder="1" applyAlignment="1">
      <alignment vertical="center" wrapText="1"/>
    </xf>
    <xf numFmtId="170" fontId="30" fillId="2" borderId="1" xfId="0" applyNumberFormat="1" applyFont="1" applyFill="1" applyBorder="1" applyAlignment="1">
      <alignment horizontal="right" vertical="center" wrapText="1"/>
    </xf>
    <xf numFmtId="170" fontId="29" fillId="2" borderId="1" xfId="0" applyNumberFormat="1" applyFont="1" applyFill="1" applyBorder="1" applyAlignment="1"/>
    <xf numFmtId="170" fontId="29" fillId="2" borderId="1" xfId="0" applyNumberFormat="1" applyFont="1" applyFill="1" applyBorder="1" applyAlignment="1">
      <alignment horizontal="right" vertical="center" wrapText="1"/>
    </xf>
    <xf numFmtId="0" fontId="5" fillId="2" borderId="1" xfId="0" applyFont="1" applyFill="1" applyBorder="1" applyAlignment="1">
      <alignment horizontal="left"/>
    </xf>
    <xf numFmtId="0" fontId="30" fillId="0" borderId="1" xfId="1" applyNumberFormat="1" applyFont="1" applyFill="1" applyBorder="1" applyAlignment="1">
      <alignment horizontal="right" vertical="center" wrapText="1"/>
    </xf>
    <xf numFmtId="172" fontId="30" fillId="0" borderId="1" xfId="0" applyNumberFormat="1" applyFont="1" applyFill="1" applyBorder="1" applyAlignment="1">
      <alignment horizontal="right"/>
    </xf>
    <xf numFmtId="0" fontId="30" fillId="0" borderId="1" xfId="0" applyNumberFormat="1" applyFont="1" applyFill="1" applyBorder="1" applyAlignment="1">
      <alignment horizontal="right"/>
    </xf>
    <xf numFmtId="168" fontId="30" fillId="0" borderId="1" xfId="0" applyNumberFormat="1" applyFont="1" applyFill="1" applyBorder="1" applyAlignment="1">
      <alignment horizontal="right"/>
    </xf>
    <xf numFmtId="0" fontId="30" fillId="0" borderId="1" xfId="1" applyNumberFormat="1" applyFont="1" applyFill="1" applyBorder="1" applyAlignment="1">
      <alignment horizontal="right"/>
    </xf>
    <xf numFmtId="0" fontId="5" fillId="0" borderId="1" xfId="1" applyNumberFormat="1" applyFont="1" applyFill="1" applyBorder="1" applyAlignment="1">
      <alignment horizontal="right"/>
    </xf>
    <xf numFmtId="172" fontId="5" fillId="0" borderId="1" xfId="0" applyNumberFormat="1" applyFont="1" applyFill="1" applyBorder="1" applyAlignment="1">
      <alignment horizontal="right"/>
    </xf>
    <xf numFmtId="1" fontId="30" fillId="0" borderId="1" xfId="1" applyNumberFormat="1" applyFont="1" applyFill="1" applyBorder="1" applyAlignment="1">
      <alignment horizontal="right" vertical="center" wrapText="1"/>
    </xf>
    <xf numFmtId="1" fontId="30" fillId="0" borderId="1" xfId="1" applyNumberFormat="1" applyFont="1" applyFill="1" applyBorder="1" applyAlignment="1">
      <alignment horizontal="right"/>
    </xf>
    <xf numFmtId="1" fontId="5" fillId="0" borderId="1" xfId="1" applyNumberFormat="1" applyFont="1" applyFill="1" applyBorder="1" applyAlignment="1">
      <alignment horizontal="right"/>
    </xf>
    <xf numFmtId="172" fontId="32" fillId="0" borderId="1" xfId="0" applyNumberFormat="1" applyFont="1" applyFill="1" applyBorder="1" applyAlignment="1">
      <alignment horizontal="right"/>
    </xf>
    <xf numFmtId="0" fontId="67" fillId="0" borderId="0" xfId="0" applyFont="1"/>
    <xf numFmtId="0" fontId="71" fillId="0" borderId="0" xfId="0" applyFont="1"/>
    <xf numFmtId="0" fontId="10" fillId="0" borderId="18" xfId="0" applyFont="1" applyBorder="1" applyAlignment="1">
      <alignment horizontal="center" vertical="center" wrapText="1"/>
    </xf>
    <xf numFmtId="0" fontId="10" fillId="0" borderId="22" xfId="0" applyFont="1" applyBorder="1" applyAlignment="1">
      <alignment horizontal="center" vertical="center" wrapText="1"/>
    </xf>
    <xf numFmtId="0" fontId="5" fillId="0" borderId="23" xfId="0" applyFont="1" applyBorder="1" applyAlignment="1">
      <alignment horizontal="center"/>
    </xf>
    <xf numFmtId="0" fontId="5" fillId="0" borderId="23" xfId="0" applyFont="1" applyFill="1" applyBorder="1"/>
    <xf numFmtId="0" fontId="5" fillId="0" borderId="23" xfId="0" applyFont="1" applyFill="1" applyBorder="1" applyAlignment="1">
      <alignment horizontal="center"/>
    </xf>
    <xf numFmtId="0" fontId="5" fillId="0" borderId="24" xfId="0" applyFont="1" applyFill="1" applyBorder="1" applyAlignment="1">
      <alignment horizontal="center" vertical="center" wrapText="1"/>
    </xf>
    <xf numFmtId="0" fontId="5" fillId="0" borderId="24" xfId="0" applyFont="1" applyFill="1" applyBorder="1"/>
    <xf numFmtId="0" fontId="5" fillId="0" borderId="24" xfId="0" applyFont="1" applyFill="1" applyBorder="1" applyAlignment="1">
      <alignment horizontal="center"/>
    </xf>
    <xf numFmtId="0" fontId="32" fillId="0" borderId="24" xfId="0" applyFont="1" applyFill="1" applyBorder="1" applyAlignment="1">
      <alignment horizontal="center"/>
    </xf>
    <xf numFmtId="0" fontId="5" fillId="0" borderId="24" xfId="0" applyFont="1" applyFill="1" applyBorder="1" applyAlignment="1">
      <alignment vertical="center" wrapText="1"/>
    </xf>
    <xf numFmtId="0" fontId="5" fillId="0" borderId="24" xfId="0" applyFont="1" applyFill="1" applyBorder="1" applyAlignment="1">
      <alignment horizontal="left" vertical="center"/>
    </xf>
    <xf numFmtId="0" fontId="5" fillId="0" borderId="24"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24" xfId="0" applyFont="1" applyFill="1" applyBorder="1" applyAlignment="1">
      <alignment horizontal="center" vertical="center" wrapText="1"/>
    </xf>
    <xf numFmtId="0" fontId="74" fillId="0" borderId="0" xfId="0" applyFont="1"/>
    <xf numFmtId="0" fontId="79" fillId="0" borderId="0" xfId="0" applyFont="1"/>
    <xf numFmtId="0" fontId="75" fillId="0" borderId="18" xfId="0" applyFont="1" applyBorder="1" applyAlignment="1">
      <alignment horizontal="center" vertical="center" wrapText="1"/>
    </xf>
    <xf numFmtId="0" fontId="80" fillId="0" borderId="23" xfId="0" applyFont="1" applyBorder="1" applyAlignment="1">
      <alignment horizontal="center"/>
    </xf>
    <xf numFmtId="0" fontId="80" fillId="0" borderId="23" xfId="0" applyFont="1" applyFill="1" applyBorder="1"/>
    <xf numFmtId="0" fontId="81" fillId="0" borderId="23" xfId="0" applyFont="1" applyBorder="1" applyAlignment="1">
      <alignment horizontal="center" vertical="center" wrapText="1"/>
    </xf>
    <xf numFmtId="0" fontId="81" fillId="0" borderId="23" xfId="0" applyFont="1" applyBorder="1" applyAlignment="1">
      <alignment horizontal="center"/>
    </xf>
    <xf numFmtId="0" fontId="81" fillId="0" borderId="24" xfId="0" applyNumberFormat="1" applyFont="1" applyBorder="1" applyAlignment="1">
      <alignment horizontal="center" vertical="center" wrapText="1"/>
    </xf>
    <xf numFmtId="0" fontId="80" fillId="0" borderId="23" xfId="0" applyFont="1" applyBorder="1" applyAlignment="1">
      <alignment vertical="center" wrapText="1"/>
    </xf>
    <xf numFmtId="0" fontId="80" fillId="0" borderId="24" xfId="0" applyFont="1" applyFill="1" applyBorder="1" applyAlignment="1">
      <alignment horizontal="center" vertical="center" wrapText="1"/>
    </xf>
    <xf numFmtId="0" fontId="80" fillId="0" borderId="24" xfId="0" applyFont="1" applyFill="1" applyBorder="1"/>
    <xf numFmtId="0" fontId="81" fillId="0" borderId="24" xfId="0" applyFont="1" applyBorder="1" applyAlignment="1">
      <alignment horizontal="center" vertical="center" wrapText="1"/>
    </xf>
    <xf numFmtId="0" fontId="81" fillId="0" borderId="24" xfId="0" applyFont="1" applyBorder="1" applyAlignment="1">
      <alignment horizontal="center"/>
    </xf>
    <xf numFmtId="0" fontId="81" fillId="0" borderId="24" xfId="0" applyFont="1" applyBorder="1" applyAlignment="1">
      <alignment vertical="center" wrapText="1"/>
    </xf>
    <xf numFmtId="0" fontId="81" fillId="0" borderId="24" xfId="0" applyFont="1" applyBorder="1"/>
    <xf numFmtId="0" fontId="80" fillId="0" borderId="24" xfId="0" applyFont="1" applyFill="1" applyBorder="1" applyAlignment="1">
      <alignment vertical="center" wrapText="1"/>
    </xf>
    <xf numFmtId="0" fontId="80" fillId="0" borderId="24" xfId="0" applyFont="1" applyFill="1" applyBorder="1" applyAlignment="1">
      <alignment horizontal="left" vertical="center"/>
    </xf>
    <xf numFmtId="0" fontId="82" fillId="0" borderId="24" xfId="0" applyFont="1" applyBorder="1" applyAlignment="1">
      <alignment horizontal="center"/>
    </xf>
    <xf numFmtId="0" fontId="81" fillId="0" borderId="24" xfId="0" applyFont="1" applyBorder="1" applyAlignment="1">
      <alignment horizontal="center" vertical="center"/>
    </xf>
    <xf numFmtId="0" fontId="80" fillId="0" borderId="24" xfId="0" applyFont="1" applyBorder="1" applyAlignment="1">
      <alignment vertical="center" wrapText="1"/>
    </xf>
    <xf numFmtId="0" fontId="74" fillId="0" borderId="24" xfId="0" applyFont="1" applyBorder="1"/>
    <xf numFmtId="0" fontId="75" fillId="3" borderId="30" xfId="0" applyFont="1" applyFill="1" applyBorder="1" applyAlignment="1">
      <alignment horizontal="center" vertical="center" wrapText="1"/>
    </xf>
    <xf numFmtId="0" fontId="75" fillId="0" borderId="30" xfId="0" applyFont="1" applyBorder="1" applyAlignment="1">
      <alignment horizontal="center" vertical="center" wrapText="1"/>
    </xf>
    <xf numFmtId="0" fontId="75" fillId="0" borderId="30" xfId="0" applyFont="1" applyBorder="1" applyAlignment="1">
      <alignment vertical="center" wrapText="1"/>
    </xf>
    <xf numFmtId="0" fontId="75" fillId="0" borderId="20" xfId="0" applyFont="1" applyBorder="1" applyAlignment="1">
      <alignment horizontal="center" vertical="center" wrapText="1"/>
    </xf>
    <xf numFmtId="2" fontId="75" fillId="0" borderId="20" xfId="0" applyNumberFormat="1" applyFont="1" applyBorder="1" applyAlignment="1">
      <alignment horizontal="center" vertical="center" wrapText="1"/>
    </xf>
    <xf numFmtId="0" fontId="75" fillId="0" borderId="20" xfId="0" applyNumberFormat="1" applyFont="1" applyBorder="1" applyAlignment="1">
      <alignment horizontal="center" vertical="center" wrapText="1"/>
    </xf>
    <xf numFmtId="0" fontId="75" fillId="0" borderId="20" xfId="0" applyFont="1" applyBorder="1" applyAlignment="1">
      <alignment vertical="center" wrapText="1"/>
    </xf>
    <xf numFmtId="0" fontId="80" fillId="0" borderId="20" xfId="0" applyFont="1" applyBorder="1" applyAlignment="1">
      <alignment horizontal="center" vertical="center" wrapText="1"/>
    </xf>
    <xf numFmtId="164" fontId="75" fillId="0" borderId="20" xfId="0" applyNumberFormat="1" applyFont="1" applyBorder="1" applyAlignment="1">
      <alignment horizontal="center" vertical="center" wrapText="1"/>
    </xf>
    <xf numFmtId="165" fontId="75" fillId="0" borderId="20" xfId="0" applyNumberFormat="1" applyFont="1" applyBorder="1" applyAlignment="1">
      <alignment horizontal="center" vertical="center" wrapText="1"/>
    </xf>
    <xf numFmtId="0" fontId="83" fillId="2" borderId="0" xfId="0" applyFont="1" applyFill="1"/>
    <xf numFmtId="0" fontId="84" fillId="2" borderId="0" xfId="0" applyFont="1" applyFill="1"/>
    <xf numFmtId="0" fontId="16" fillId="0" borderId="20" xfId="0" applyFont="1" applyBorder="1" applyAlignment="1">
      <alignment horizontal="center" vertical="center" wrapText="1"/>
    </xf>
    <xf numFmtId="0" fontId="4" fillId="0" borderId="20" xfId="0" applyFont="1" applyBorder="1" applyAlignment="1">
      <alignment horizontal="center" wrapText="1"/>
    </xf>
    <xf numFmtId="0" fontId="15" fillId="0" borderId="0" xfId="0" applyFont="1"/>
    <xf numFmtId="0" fontId="61" fillId="0" borderId="20" xfId="0" applyFont="1" applyBorder="1" applyAlignment="1">
      <alignment horizontal="left" vertical="center" wrapText="1"/>
    </xf>
    <xf numFmtId="0" fontId="61" fillId="0" borderId="20" xfId="0" applyFont="1" applyBorder="1" applyAlignment="1">
      <alignment horizont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0" xfId="0" applyFont="1" applyAlignment="1">
      <alignment horizontal="left"/>
    </xf>
    <xf numFmtId="0" fontId="16" fillId="0" borderId="0" xfId="0" applyFont="1" applyAlignment="1">
      <alignment horizontal="center"/>
    </xf>
    <xf numFmtId="0" fontId="17" fillId="0" borderId="0" xfId="0" applyFont="1" applyAlignment="1">
      <alignment horizontal="center"/>
    </xf>
    <xf numFmtId="0" fontId="15" fillId="0" borderId="0" xfId="0" applyFont="1" applyAlignment="1">
      <alignment horizontal="center"/>
    </xf>
    <xf numFmtId="166" fontId="1" fillId="0" borderId="2" xfId="1" applyNumberFormat="1" applyFont="1" applyFill="1" applyBorder="1" applyAlignment="1">
      <alignment horizontal="right" vertical="center"/>
    </xf>
    <xf numFmtId="166" fontId="1" fillId="0" borderId="4" xfId="1" applyNumberFormat="1" applyFont="1" applyFill="1" applyBorder="1" applyAlignment="1">
      <alignment horizontal="right" vertical="center"/>
    </xf>
    <xf numFmtId="43" fontId="1" fillId="0" borderId="2" xfId="0" applyNumberFormat="1" applyFont="1" applyFill="1" applyBorder="1" applyAlignment="1">
      <alignment horizontal="right" vertical="center"/>
    </xf>
    <xf numFmtId="43" fontId="1" fillId="0" borderId="4" xfId="0" applyNumberFormat="1" applyFont="1" applyFill="1" applyBorder="1" applyAlignment="1">
      <alignment horizontal="right" vertical="center"/>
    </xf>
    <xf numFmtId="0" fontId="1" fillId="0" borderId="2" xfId="0" applyFont="1" applyFill="1" applyBorder="1" applyAlignment="1">
      <alignment horizontal="right" vertical="center"/>
    </xf>
    <xf numFmtId="0" fontId="1" fillId="0" borderId="4" xfId="0" applyFont="1" applyFill="1" applyBorder="1" applyAlignment="1">
      <alignment horizontal="right" vertical="center"/>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0" fillId="2" borderId="2"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5" fillId="2" borderId="5" xfId="0" applyFont="1" applyFill="1" applyBorder="1" applyAlignment="1">
      <alignment horizontal="left"/>
    </xf>
    <xf numFmtId="0" fontId="5" fillId="2" borderId="6" xfId="0" applyFont="1" applyFill="1" applyBorder="1" applyAlignment="1">
      <alignment horizontal="left"/>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3" fontId="30" fillId="2" borderId="2" xfId="0" applyNumberFormat="1" applyFont="1" applyFill="1" applyBorder="1" applyAlignment="1">
      <alignment horizontal="left" vertical="center" wrapText="1"/>
    </xf>
    <xf numFmtId="3" fontId="30" fillId="2" borderId="4" xfId="0" applyNumberFormat="1" applyFont="1" applyFill="1" applyBorder="1" applyAlignment="1">
      <alignment horizontal="left" vertical="center" wrapText="1"/>
    </xf>
    <xf numFmtId="166" fontId="1" fillId="0" borderId="2" xfId="1" applyNumberFormat="1" applyFont="1" applyFill="1" applyBorder="1" applyAlignment="1">
      <alignment horizontal="center" vertical="center"/>
    </xf>
    <xf numFmtId="166" fontId="1" fillId="0" borderId="4" xfId="1" applyNumberFormat="1" applyFont="1" applyFill="1" applyBorder="1" applyAlignment="1">
      <alignment horizontal="center" vertical="center"/>
    </xf>
    <xf numFmtId="43" fontId="1" fillId="0" borderId="2" xfId="1" applyNumberFormat="1" applyFont="1" applyFill="1" applyBorder="1" applyAlignment="1">
      <alignment horizontal="center" vertical="center"/>
    </xf>
    <xf numFmtId="43" fontId="1" fillId="0" borderId="4" xfId="1" applyNumberFormat="1"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1" xfId="0" applyFont="1" applyBorder="1" applyAlignment="1">
      <alignment horizontal="center" vertical="center" wrapText="1"/>
    </xf>
    <xf numFmtId="3" fontId="5" fillId="2" borderId="2" xfId="0" applyNumberFormat="1" applyFont="1" applyFill="1" applyBorder="1" applyAlignment="1">
      <alignment horizontal="left" vertical="center" wrapText="1"/>
    </xf>
    <xf numFmtId="3" fontId="5" fillId="2" borderId="4" xfId="0" applyNumberFormat="1" applyFont="1" applyFill="1" applyBorder="1" applyAlignment="1">
      <alignment horizontal="left" vertical="center" wrapText="1"/>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166" fontId="1" fillId="0" borderId="2" xfId="1" applyNumberFormat="1" applyFont="1" applyFill="1" applyBorder="1" applyAlignment="1">
      <alignment horizontal="right" vertical="center" wrapText="1"/>
    </xf>
    <xf numFmtId="166" fontId="1" fillId="0" borderId="4" xfId="1" applyNumberFormat="1" applyFont="1" applyFill="1" applyBorder="1" applyAlignment="1">
      <alignment horizontal="right" vertical="center" wrapText="1"/>
    </xf>
    <xf numFmtId="0" fontId="1" fillId="0" borderId="2"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22" fillId="2" borderId="5" xfId="0" applyFont="1" applyFill="1" applyBorder="1" applyAlignment="1">
      <alignment horizontal="left"/>
    </xf>
    <xf numFmtId="0" fontId="22" fillId="2" borderId="6" xfId="0" applyFont="1" applyFill="1" applyBorder="1" applyAlignment="1">
      <alignment horizontal="left"/>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22" fillId="2" borderId="2"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6" fillId="0" borderId="3" xfId="0" applyFont="1" applyBorder="1" applyAlignment="1">
      <alignment horizontal="center" vertical="center" wrapText="1"/>
    </xf>
    <xf numFmtId="3" fontId="22" fillId="2" borderId="1" xfId="0" applyNumberFormat="1" applyFont="1" applyFill="1" applyBorder="1" applyAlignment="1">
      <alignment horizontal="left" vertical="center" wrapText="1"/>
    </xf>
    <xf numFmtId="0" fontId="22" fillId="2" borderId="1" xfId="0" applyFont="1" applyFill="1" applyBorder="1" applyAlignment="1">
      <alignment horizontal="left"/>
    </xf>
    <xf numFmtId="0" fontId="22" fillId="2" borderId="1" xfId="0" applyFont="1" applyFill="1" applyBorder="1" applyAlignment="1">
      <alignment horizontal="left" vertical="center" wrapText="1"/>
    </xf>
    <xf numFmtId="0" fontId="15" fillId="0" borderId="0" xfId="0" applyFont="1" applyAlignment="1">
      <alignment horizontal="left"/>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3" fontId="22" fillId="2" borderId="2" xfId="0" applyNumberFormat="1" applyFont="1" applyFill="1" applyBorder="1" applyAlignment="1">
      <alignment horizontal="left" vertical="center" wrapText="1"/>
    </xf>
    <xf numFmtId="3" fontId="22" fillId="2" borderId="4" xfId="0" applyNumberFormat="1" applyFont="1" applyFill="1" applyBorder="1" applyAlignment="1">
      <alignment horizontal="left" vertical="center" wrapText="1"/>
    </xf>
    <xf numFmtId="172" fontId="5" fillId="2" borderId="2" xfId="0" applyNumberFormat="1" applyFont="1" applyFill="1" applyBorder="1" applyAlignment="1">
      <alignment horizontal="right" vertical="center" wrapText="1"/>
    </xf>
    <xf numFmtId="172" fontId="5" fillId="2" borderId="4" xfId="0" applyNumberFormat="1" applyFont="1" applyFill="1" applyBorder="1" applyAlignment="1">
      <alignment horizontal="right" vertical="center" wrapText="1"/>
    </xf>
    <xf numFmtId="170" fontId="5" fillId="0" borderId="2" xfId="1" applyNumberFormat="1" applyFont="1" applyBorder="1" applyAlignment="1">
      <alignment horizontal="center"/>
    </xf>
    <xf numFmtId="170" fontId="5" fillId="0" borderId="4" xfId="1" applyNumberFormat="1" applyFont="1" applyBorder="1" applyAlignment="1">
      <alignment horizontal="center"/>
    </xf>
    <xf numFmtId="168" fontId="5" fillId="0" borderId="2" xfId="0" applyNumberFormat="1" applyFont="1" applyBorder="1" applyAlignment="1">
      <alignment horizontal="center"/>
    </xf>
    <xf numFmtId="168" fontId="5" fillId="0" borderId="4" xfId="0" applyNumberFormat="1" applyFont="1" applyBorder="1" applyAlignment="1">
      <alignment horizontal="center"/>
    </xf>
    <xf numFmtId="170" fontId="5" fillId="2" borderId="2" xfId="1" applyNumberFormat="1" applyFont="1" applyFill="1" applyBorder="1" applyAlignment="1">
      <alignment horizontal="right" vertical="center" wrapText="1"/>
    </xf>
    <xf numFmtId="170" fontId="5" fillId="2" borderId="4" xfId="1" applyNumberFormat="1" applyFont="1" applyFill="1" applyBorder="1" applyAlignment="1">
      <alignment horizontal="right" vertical="center" wrapText="1"/>
    </xf>
    <xf numFmtId="170" fontId="5" fillId="0" borderId="2" xfId="1" applyNumberFormat="1" applyFont="1" applyBorder="1" applyAlignment="1">
      <alignment horizontal="right" vertical="center" wrapText="1"/>
    </xf>
    <xf numFmtId="170" fontId="5" fillId="0" borderId="4" xfId="1" applyNumberFormat="1" applyFont="1" applyBorder="1" applyAlignment="1">
      <alignment horizontal="right" vertical="center" wrapText="1"/>
    </xf>
    <xf numFmtId="168" fontId="5" fillId="0" borderId="2" xfId="0" applyNumberFormat="1" applyFont="1" applyBorder="1" applyAlignment="1">
      <alignment horizontal="right" vertical="center" wrapText="1"/>
    </xf>
    <xf numFmtId="168" fontId="5" fillId="0" borderId="4" xfId="0" applyNumberFormat="1" applyFont="1" applyBorder="1" applyAlignment="1">
      <alignment horizontal="right" vertical="center" wrapText="1"/>
    </xf>
    <xf numFmtId="0" fontId="30" fillId="0" borderId="2" xfId="0" applyFont="1" applyBorder="1" applyAlignment="1">
      <alignment horizontal="right" vertical="center" wrapText="1"/>
    </xf>
    <xf numFmtId="0" fontId="30" fillId="0" borderId="4" xfId="0" applyFont="1" applyBorder="1" applyAlignment="1">
      <alignment horizontal="righ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3" fontId="5" fillId="2" borderId="1" xfId="0" applyNumberFormat="1" applyFont="1" applyFill="1" applyBorder="1" applyAlignment="1">
      <alignment horizontal="left" vertical="center" wrapText="1"/>
    </xf>
    <xf numFmtId="0" fontId="5" fillId="2" borderId="1" xfId="0" applyFont="1" applyFill="1" applyBorder="1" applyAlignment="1">
      <alignment horizontal="left"/>
    </xf>
    <xf numFmtId="0" fontId="5" fillId="2" borderId="1" xfId="0" applyFont="1" applyFill="1" applyBorder="1" applyAlignment="1">
      <alignment horizontal="left" vertical="center" wrapText="1"/>
    </xf>
    <xf numFmtId="0" fontId="41" fillId="0" borderId="2" xfId="0" applyFont="1" applyBorder="1" applyAlignment="1">
      <alignment horizontal="center" vertical="center" wrapText="1"/>
    </xf>
    <xf numFmtId="0" fontId="41" fillId="0" borderId="4" xfId="0" applyFont="1" applyBorder="1" applyAlignment="1">
      <alignment horizontal="center" vertical="center" wrapText="1"/>
    </xf>
    <xf numFmtId="0" fontId="14" fillId="0" borderId="2" xfId="0" applyFont="1" applyBorder="1" applyAlignment="1">
      <alignment horizontal="right" vertical="center" wrapText="1"/>
    </xf>
    <xf numFmtId="0" fontId="14" fillId="0" borderId="4" xfId="0" applyFont="1" applyBorder="1" applyAlignment="1">
      <alignment horizontal="righ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172" fontId="22" fillId="0" borderId="2" xfId="0" applyNumberFormat="1" applyFont="1" applyBorder="1" applyAlignment="1">
      <alignment horizontal="right" vertical="center" wrapText="1"/>
    </xf>
    <xf numFmtId="172" fontId="22" fillId="0" borderId="4" xfId="0" applyNumberFormat="1" applyFont="1" applyBorder="1" applyAlignment="1">
      <alignment horizontal="right" vertical="center" wrapText="1"/>
    </xf>
    <xf numFmtId="170" fontId="29" fillId="2" borderId="2" xfId="0" applyNumberFormat="1" applyFont="1" applyFill="1" applyBorder="1" applyAlignment="1">
      <alignment horizontal="right" vertical="center" wrapText="1"/>
    </xf>
    <xf numFmtId="170" fontId="29" fillId="2" borderId="4" xfId="0" applyNumberFormat="1" applyFont="1" applyFill="1" applyBorder="1" applyAlignment="1">
      <alignment horizontal="right" vertical="center" wrapText="1"/>
    </xf>
    <xf numFmtId="172" fontId="29" fillId="2" borderId="2" xfId="0" applyNumberFormat="1" applyFont="1" applyFill="1" applyBorder="1" applyAlignment="1">
      <alignment horizontal="right" vertical="center" wrapText="1"/>
    </xf>
    <xf numFmtId="172" fontId="29" fillId="2" borderId="4" xfId="0" applyNumberFormat="1" applyFont="1" applyFill="1" applyBorder="1" applyAlignment="1">
      <alignment horizontal="right" vertical="center" wrapText="1"/>
    </xf>
    <xf numFmtId="3" fontId="1" fillId="0" borderId="2"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4" fontId="1" fillId="0" borderId="2" xfId="0" applyNumberFormat="1" applyFont="1" applyBorder="1" applyAlignment="1">
      <alignment horizontal="right" vertical="center" wrapText="1"/>
    </xf>
    <xf numFmtId="4" fontId="1" fillId="0" borderId="4" xfId="0" applyNumberFormat="1" applyFont="1" applyBorder="1" applyAlignment="1">
      <alignment horizontal="right" vertical="center" wrapText="1"/>
    </xf>
    <xf numFmtId="0" fontId="30" fillId="3" borderId="2" xfId="0" applyFont="1" applyFill="1" applyBorder="1" applyAlignment="1">
      <alignment horizontal="right" vertical="center" wrapText="1"/>
    </xf>
    <xf numFmtId="0" fontId="30" fillId="3" borderId="4" xfId="0" applyFont="1" applyFill="1" applyBorder="1" applyAlignment="1">
      <alignment horizontal="right" vertical="center" wrapText="1"/>
    </xf>
    <xf numFmtId="0" fontId="2" fillId="0" borderId="3" xfId="0" applyFont="1" applyBorder="1" applyAlignment="1">
      <alignment horizontal="center" vertical="center" wrapText="1"/>
    </xf>
    <xf numFmtId="0" fontId="16" fillId="0" borderId="0" xfId="0" applyFont="1" applyAlignment="1">
      <alignment horizontal="center" vertical="center" wrapText="1"/>
    </xf>
    <xf numFmtId="3" fontId="30" fillId="0" borderId="2" xfId="0" applyNumberFormat="1" applyFont="1" applyBorder="1" applyAlignment="1">
      <alignment horizontal="right" vertical="center" wrapText="1"/>
    </xf>
    <xf numFmtId="3" fontId="30" fillId="0" borderId="4" xfId="0" applyNumberFormat="1" applyFont="1" applyBorder="1" applyAlignment="1">
      <alignment horizontal="right" vertical="center" wrapText="1"/>
    </xf>
    <xf numFmtId="4" fontId="30" fillId="0" borderId="2" xfId="0" applyNumberFormat="1" applyFont="1" applyBorder="1" applyAlignment="1">
      <alignment horizontal="right" vertical="center" wrapText="1"/>
    </xf>
    <xf numFmtId="4" fontId="30" fillId="0" borderId="4" xfId="0" applyNumberFormat="1" applyFont="1" applyBorder="1" applyAlignment="1">
      <alignment horizontal="right"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3" fontId="30" fillId="0" borderId="2" xfId="0" applyNumberFormat="1" applyFont="1" applyFill="1" applyBorder="1" applyAlignment="1">
      <alignment horizontal="right" vertical="center" wrapText="1"/>
    </xf>
    <xf numFmtId="3" fontId="30" fillId="0" borderId="4" xfId="0" applyNumberFormat="1" applyFont="1" applyFill="1" applyBorder="1" applyAlignment="1">
      <alignment horizontal="right" vertical="center" wrapText="1"/>
    </xf>
    <xf numFmtId="0" fontId="30" fillId="0" borderId="2" xfId="0" applyFont="1" applyFill="1" applyBorder="1" applyAlignment="1">
      <alignment horizontal="right" vertical="center" wrapText="1"/>
    </xf>
    <xf numFmtId="0" fontId="30" fillId="0" borderId="4" xfId="0" applyFont="1" applyFill="1" applyBorder="1" applyAlignment="1">
      <alignment horizontal="right" vertical="center" wrapText="1"/>
    </xf>
    <xf numFmtId="4" fontId="30" fillId="0" borderId="2" xfId="0" applyNumberFormat="1" applyFont="1" applyBorder="1" applyAlignment="1">
      <alignment horizontal="center" vertical="center" wrapText="1"/>
    </xf>
    <xf numFmtId="4" fontId="30" fillId="0" borderId="4" xfId="0" applyNumberFormat="1" applyFont="1" applyBorder="1" applyAlignment="1">
      <alignment horizontal="center" vertical="center" wrapText="1"/>
    </xf>
    <xf numFmtId="168" fontId="14" fillId="0" borderId="2" xfId="0" applyNumberFormat="1" applyFont="1" applyBorder="1" applyAlignment="1">
      <alignment horizontal="right" vertical="center" wrapText="1"/>
    </xf>
    <xf numFmtId="168" fontId="14" fillId="0" borderId="4" xfId="0" applyNumberFormat="1" applyFont="1" applyBorder="1" applyAlignment="1">
      <alignment horizontal="righ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47" fillId="0" borderId="0" xfId="0" applyFont="1" applyAlignment="1">
      <alignment horizontal="center"/>
    </xf>
    <xf numFmtId="0" fontId="5" fillId="2" borderId="5" xfId="0" applyFont="1" applyFill="1" applyBorder="1" applyAlignment="1"/>
    <xf numFmtId="0" fontId="5" fillId="2" borderId="6" xfId="0" applyFont="1" applyFill="1" applyBorder="1" applyAlignment="1"/>
    <xf numFmtId="0" fontId="14" fillId="0" borderId="2" xfId="0" applyFont="1" applyBorder="1" applyAlignment="1">
      <alignment horizontal="right" vertical="center"/>
    </xf>
    <xf numFmtId="0" fontId="14" fillId="0" borderId="4" xfId="0" applyFont="1" applyBorder="1" applyAlignment="1">
      <alignment horizontal="right" vertical="center"/>
    </xf>
    <xf numFmtId="168" fontId="14" fillId="0" borderId="2" xfId="0" applyNumberFormat="1" applyFont="1" applyBorder="1" applyAlignment="1">
      <alignment horizontal="right" vertical="center"/>
    </xf>
    <xf numFmtId="168" fontId="14" fillId="0" borderId="4" xfId="0" applyNumberFormat="1" applyFont="1" applyBorder="1" applyAlignment="1">
      <alignment horizontal="right" vertical="center"/>
    </xf>
    <xf numFmtId="0" fontId="1" fillId="0" borderId="2" xfId="0" applyFont="1" applyBorder="1" applyAlignment="1">
      <alignment horizontal="right" vertical="center"/>
    </xf>
    <xf numFmtId="0" fontId="1" fillId="0" borderId="4" xfId="0" applyFont="1" applyBorder="1" applyAlignment="1">
      <alignment horizontal="right" vertical="center"/>
    </xf>
    <xf numFmtId="0" fontId="55" fillId="0" borderId="2" xfId="0" applyFont="1" applyBorder="1" applyAlignment="1">
      <alignment horizontal="right" vertical="center"/>
    </xf>
    <xf numFmtId="0" fontId="55" fillId="0" borderId="4" xfId="0" applyFont="1" applyBorder="1" applyAlignment="1">
      <alignment horizontal="right" vertical="center"/>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32" fillId="2" borderId="5" xfId="0" applyFont="1" applyFill="1" applyBorder="1" applyAlignment="1">
      <alignment horizontal="left"/>
    </xf>
    <xf numFmtId="0" fontId="32" fillId="2" borderId="6" xfId="0" applyFont="1" applyFill="1" applyBorder="1" applyAlignment="1">
      <alignment horizontal="left"/>
    </xf>
    <xf numFmtId="0" fontId="30" fillId="0" borderId="1" xfId="1" applyNumberFormat="1" applyFont="1" applyFill="1" applyBorder="1" applyAlignment="1">
      <alignment horizontal="right" vertical="center"/>
    </xf>
    <xf numFmtId="1" fontId="5" fillId="0" borderId="1" xfId="1" applyNumberFormat="1" applyFont="1" applyFill="1" applyBorder="1" applyAlignment="1">
      <alignment horizontal="right" vertical="center"/>
    </xf>
    <xf numFmtId="168" fontId="30" fillId="0" borderId="2" xfId="0" applyNumberFormat="1" applyFont="1" applyFill="1" applyBorder="1" applyAlignment="1">
      <alignment horizontal="right" vertical="center" wrapText="1"/>
    </xf>
    <xf numFmtId="168" fontId="30" fillId="0" borderId="4" xfId="0" applyNumberFormat="1" applyFont="1" applyFill="1" applyBorder="1" applyAlignment="1">
      <alignment horizontal="right" vertical="center" wrapText="1"/>
    </xf>
    <xf numFmtId="172" fontId="5" fillId="0" borderId="2" xfId="0" applyNumberFormat="1" applyFont="1" applyFill="1" applyBorder="1" applyAlignment="1">
      <alignment horizontal="right" vertical="center" wrapText="1"/>
    </xf>
    <xf numFmtId="172" fontId="5" fillId="0" borderId="4" xfId="0" applyNumberFormat="1" applyFont="1" applyFill="1" applyBorder="1" applyAlignment="1">
      <alignment horizontal="right" vertical="center" wrapText="1"/>
    </xf>
    <xf numFmtId="0" fontId="30" fillId="0" borderId="1" xfId="0" applyNumberFormat="1" applyFont="1" applyFill="1" applyBorder="1" applyAlignment="1">
      <alignment horizontal="right" vertical="center"/>
    </xf>
    <xf numFmtId="168" fontId="30" fillId="0" borderId="1" xfId="0" applyNumberFormat="1" applyFont="1" applyFill="1" applyBorder="1" applyAlignment="1">
      <alignment horizontal="right" vertical="center"/>
    </xf>
    <xf numFmtId="0" fontId="5" fillId="0" borderId="1" xfId="1" applyNumberFormat="1" applyFont="1" applyFill="1" applyBorder="1" applyAlignment="1">
      <alignment horizontal="right" vertical="center"/>
    </xf>
    <xf numFmtId="0" fontId="30" fillId="0" borderId="2" xfId="0" applyNumberFormat="1" applyFont="1" applyFill="1" applyBorder="1" applyAlignment="1">
      <alignment horizontal="right" vertical="center" wrapText="1"/>
    </xf>
    <xf numFmtId="0" fontId="30" fillId="0" borderId="4" xfId="0" applyNumberFormat="1" applyFont="1" applyFill="1" applyBorder="1" applyAlignment="1">
      <alignment horizontal="right" vertical="center" wrapText="1"/>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36" fillId="0" borderId="0" xfId="0" applyFont="1" applyAlignment="1">
      <alignment horizontal="center"/>
    </xf>
    <xf numFmtId="0" fontId="56" fillId="0" borderId="0" xfId="0" applyFont="1" applyAlignment="1">
      <alignment horizontal="center"/>
    </xf>
    <xf numFmtId="172" fontId="4" fillId="0" borderId="2" xfId="0" applyNumberFormat="1" applyFont="1" applyFill="1" applyBorder="1" applyAlignment="1">
      <alignment horizontal="right" vertical="center"/>
    </xf>
    <xf numFmtId="172" fontId="4" fillId="0" borderId="4" xfId="0" applyNumberFormat="1" applyFont="1" applyFill="1" applyBorder="1" applyAlignment="1">
      <alignment horizontal="right" vertical="center"/>
    </xf>
    <xf numFmtId="0" fontId="4" fillId="0" borderId="2" xfId="0" applyFont="1" applyFill="1" applyBorder="1" applyAlignment="1">
      <alignment horizontal="right" vertical="center"/>
    </xf>
    <xf numFmtId="0" fontId="4" fillId="0" borderId="4" xfId="0" applyFont="1" applyFill="1" applyBorder="1" applyAlignment="1">
      <alignment horizontal="right" vertical="center"/>
    </xf>
    <xf numFmtId="168" fontId="4" fillId="0" borderId="2" xfId="0" applyNumberFormat="1" applyFont="1" applyFill="1" applyBorder="1" applyAlignment="1">
      <alignment horizontal="right" vertical="center"/>
    </xf>
    <xf numFmtId="168" fontId="4" fillId="0" borderId="4" xfId="0"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49" fontId="23"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left" vertical="center" wrapText="1"/>
    </xf>
    <xf numFmtId="49" fontId="10" fillId="3" borderId="5" xfId="0" applyNumberFormat="1" applyFont="1" applyFill="1" applyBorder="1" applyAlignment="1">
      <alignment horizontal="left" vertical="center" wrapText="1"/>
    </xf>
    <xf numFmtId="49" fontId="10" fillId="3" borderId="7" xfId="0" applyNumberFormat="1" applyFont="1" applyFill="1" applyBorder="1" applyAlignment="1">
      <alignment horizontal="left" vertical="center" wrapText="1"/>
    </xf>
    <xf numFmtId="49" fontId="10" fillId="3" borderId="6" xfId="0" applyNumberFormat="1" applyFont="1" applyFill="1" applyBorder="1" applyAlignment="1">
      <alignment horizontal="left" vertical="center" wrapText="1"/>
    </xf>
    <xf numFmtId="0" fontId="10" fillId="3" borderId="1" xfId="0" applyFont="1" applyFill="1" applyBorder="1" applyAlignment="1">
      <alignment horizont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49" fontId="10" fillId="3" borderId="2" xfId="0" applyNumberFormat="1" applyFont="1" applyFill="1" applyBorder="1" applyAlignment="1">
      <alignment horizontal="center" vertical="top" wrapText="1"/>
    </xf>
    <xf numFmtId="49" fontId="10" fillId="3" borderId="3" xfId="0" applyNumberFormat="1" applyFont="1" applyFill="1" applyBorder="1" applyAlignment="1">
      <alignment horizontal="center" vertical="top" wrapText="1"/>
    </xf>
    <xf numFmtId="49" fontId="10" fillId="3" borderId="4" xfId="0" applyNumberFormat="1" applyFont="1" applyFill="1" applyBorder="1" applyAlignment="1">
      <alignment horizontal="center" vertical="top" wrapText="1"/>
    </xf>
    <xf numFmtId="0" fontId="10" fillId="3"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4" fillId="2" borderId="2"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16" fillId="0" borderId="0" xfId="0" applyFont="1" applyBorder="1" applyAlignment="1">
      <alignment horizontal="center"/>
    </xf>
    <xf numFmtId="0" fontId="2" fillId="0" borderId="1" xfId="0" applyFont="1" applyBorder="1" applyAlignment="1">
      <alignment horizontal="center"/>
    </xf>
    <xf numFmtId="0" fontId="6" fillId="0" borderId="1" xfId="0" applyFont="1" applyBorder="1" applyAlignment="1">
      <alignment horizont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36" fillId="0" borderId="1" xfId="0" applyFont="1" applyBorder="1" applyAlignment="1">
      <alignment horizontal="left" vertical="center"/>
    </xf>
    <xf numFmtId="0" fontId="2" fillId="0" borderId="1" xfId="0" applyFont="1" applyBorder="1" applyAlignment="1">
      <alignment horizontal="left" vertical="center" wrapText="1"/>
    </xf>
    <xf numFmtId="2" fontId="4" fillId="0" borderId="2" xfId="0" applyNumberFormat="1" applyFont="1" applyBorder="1" applyAlignment="1">
      <alignment horizontal="right" vertical="center"/>
    </xf>
    <xf numFmtId="2" fontId="4" fillId="0" borderId="4" xfId="0" applyNumberFormat="1" applyFont="1" applyBorder="1" applyAlignment="1">
      <alignment horizontal="right" vertical="center"/>
    </xf>
    <xf numFmtId="2" fontId="4" fillId="2" borderId="2" xfId="0" applyNumberFormat="1" applyFont="1" applyFill="1" applyBorder="1" applyAlignment="1">
      <alignment horizontal="right" vertical="center"/>
    </xf>
    <xf numFmtId="2" fontId="4" fillId="2" borderId="4" xfId="0" applyNumberFormat="1" applyFont="1" applyFill="1" applyBorder="1" applyAlignment="1">
      <alignment horizontal="right" vertical="center"/>
    </xf>
    <xf numFmtId="2" fontId="32" fillId="0" borderId="2" xfId="0" applyNumberFormat="1" applyFont="1" applyBorder="1" applyAlignment="1">
      <alignment horizontal="right" vertical="center"/>
    </xf>
    <xf numFmtId="2" fontId="32" fillId="0" borderId="4" xfId="0" applyNumberFormat="1" applyFont="1" applyBorder="1" applyAlignment="1">
      <alignment horizontal="right" vertical="center"/>
    </xf>
    <xf numFmtId="2" fontId="5" fillId="0" borderId="2" xfId="0" applyNumberFormat="1" applyFont="1" applyBorder="1" applyAlignment="1">
      <alignment horizontal="right" vertical="center"/>
    </xf>
    <xf numFmtId="2" fontId="5" fillId="0" borderId="4" xfId="0" applyNumberFormat="1" applyFont="1" applyBorder="1" applyAlignment="1">
      <alignment horizontal="right" vertical="center"/>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5" fillId="0" borderId="8" xfId="0" applyFont="1" applyBorder="1" applyAlignment="1">
      <alignment horizontal="right"/>
    </xf>
    <xf numFmtId="0" fontId="5" fillId="2" borderId="1" xfId="0" applyFont="1" applyFill="1" applyBorder="1" applyAlignment="1">
      <alignment horizontal="left" vertical="center"/>
    </xf>
    <xf numFmtId="166" fontId="4" fillId="0" borderId="2" xfId="1" applyNumberFormat="1" applyFont="1" applyBorder="1" applyAlignment="1">
      <alignment horizontal="center" vertical="center"/>
    </xf>
    <xf numFmtId="166" fontId="4" fillId="0" borderId="4" xfId="1" applyNumberFormat="1" applyFont="1" applyBorder="1" applyAlignment="1">
      <alignment horizontal="center" vertical="center"/>
    </xf>
    <xf numFmtId="43" fontId="4" fillId="0" borderId="2" xfId="1" applyFont="1" applyBorder="1" applyAlignment="1">
      <alignment horizontal="center" vertical="center"/>
    </xf>
    <xf numFmtId="43" fontId="4" fillId="0" borderId="4" xfId="1" applyFont="1" applyBorder="1" applyAlignment="1">
      <alignment horizontal="center" vertical="center"/>
    </xf>
    <xf numFmtId="166" fontId="1" fillId="0" borderId="2" xfId="1" applyNumberFormat="1" applyFont="1" applyBorder="1" applyAlignment="1">
      <alignment horizontal="center" vertical="center"/>
    </xf>
    <xf numFmtId="166" fontId="1" fillId="0" borderId="4" xfId="1" applyNumberFormat="1" applyFont="1" applyBorder="1" applyAlignment="1">
      <alignment horizontal="center" vertical="center"/>
    </xf>
    <xf numFmtId="43" fontId="1" fillId="0" borderId="2" xfId="1" applyFont="1" applyBorder="1" applyAlignment="1">
      <alignment horizontal="center" vertical="center"/>
    </xf>
    <xf numFmtId="43" fontId="1" fillId="0" borderId="4" xfId="1" applyFont="1" applyBorder="1" applyAlignment="1">
      <alignment horizontal="center" vertical="center"/>
    </xf>
    <xf numFmtId="0" fontId="48" fillId="0" borderId="0" xfId="0" applyFont="1" applyAlignment="1">
      <alignment horizontal="center"/>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2" fillId="0" borderId="2" xfId="0" applyFont="1" applyBorder="1" applyAlignment="1">
      <alignment horizontal="center" vertical="center" wrapText="1"/>
    </xf>
    <xf numFmtId="0" fontId="42"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1" fillId="0" borderId="0" xfId="0" applyFont="1" applyBorder="1" applyAlignment="1">
      <alignment horizontal="righ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0" fillId="0" borderId="5" xfId="0" applyFont="1" applyBorder="1" applyAlignment="1">
      <alignment horizontal="center"/>
    </xf>
    <xf numFmtId="0" fontId="10" fillId="0" borderId="6"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0" xfId="28" applyFont="1" applyAlignment="1">
      <alignment horizontal="center" vertical="center" wrapText="1"/>
    </xf>
    <xf numFmtId="0" fontId="15" fillId="0" borderId="8" xfId="28" applyFont="1" applyBorder="1" applyAlignment="1">
      <alignment horizontal="center"/>
    </xf>
    <xf numFmtId="0" fontId="64" fillId="0" borderId="11"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12" xfId="0" applyFont="1" applyBorder="1" applyAlignment="1">
      <alignment horizontal="center" vertical="center" wrapText="1"/>
    </xf>
    <xf numFmtId="0" fontId="6" fillId="0" borderId="0" xfId="0" applyFont="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6"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66" fillId="0" borderId="0" xfId="0" applyFont="1" applyBorder="1" applyAlignment="1">
      <alignment horizontal="left"/>
    </xf>
    <xf numFmtId="0" fontId="68" fillId="0" borderId="0" xfId="0" applyFont="1" applyBorder="1" applyAlignment="1">
      <alignment horizontal="center" vertical="center" wrapText="1"/>
    </xf>
    <xf numFmtId="0" fontId="70" fillId="0" borderId="16"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5" xfId="0" applyFont="1" applyFill="1" applyBorder="1" applyAlignment="1">
      <alignment horizontal="left" vertical="center"/>
    </xf>
    <xf numFmtId="0" fontId="5" fillId="0" borderId="15" xfId="0" applyFont="1" applyFill="1" applyBorder="1" applyAlignment="1">
      <alignment horizontal="left" vertical="center"/>
    </xf>
    <xf numFmtId="0" fontId="73" fillId="0" borderId="0" xfId="0" applyFont="1" applyAlignment="1">
      <alignment horizontal="left" vertical="center"/>
    </xf>
    <xf numFmtId="0" fontId="75" fillId="0" borderId="0" xfId="0" applyFont="1" applyBorder="1" applyAlignment="1">
      <alignment wrapText="1"/>
    </xf>
    <xf numFmtId="0" fontId="78" fillId="0" borderId="0" xfId="0" applyFont="1" applyBorder="1" applyAlignment="1">
      <alignment horizontal="center" wrapText="1"/>
    </xf>
    <xf numFmtId="0" fontId="75" fillId="0" borderId="17" xfId="0" applyFont="1" applyBorder="1" applyAlignment="1">
      <alignment horizontal="center" vertical="center" wrapText="1"/>
    </xf>
    <xf numFmtId="0" fontId="75" fillId="0" borderId="18" xfId="0" applyFont="1" applyBorder="1" applyAlignment="1">
      <alignment horizontal="center" vertical="center" wrapText="1"/>
    </xf>
    <xf numFmtId="0" fontId="75" fillId="0" borderId="26" xfId="0" applyFont="1" applyBorder="1" applyAlignment="1">
      <alignment horizontal="center" vertical="center" wrapText="1"/>
    </xf>
    <xf numFmtId="0" fontId="80" fillId="0" borderId="25" xfId="0"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5" xfId="0" applyFont="1" applyFill="1" applyBorder="1" applyAlignment="1">
      <alignment horizontal="left" vertical="center"/>
    </xf>
    <xf numFmtId="0" fontId="80" fillId="0" borderId="15" xfId="0" applyFont="1" applyFill="1" applyBorder="1" applyAlignment="1">
      <alignment horizontal="left" vertical="center"/>
    </xf>
    <xf numFmtId="0" fontId="81" fillId="0" borderId="25" xfId="0" applyFont="1" applyBorder="1" applyAlignment="1">
      <alignment horizontal="center" vertical="center" wrapText="1"/>
    </xf>
    <xf numFmtId="0" fontId="81" fillId="0" borderId="15" xfId="0" applyFont="1" applyBorder="1" applyAlignment="1">
      <alignment horizontal="center" vertical="center" wrapText="1"/>
    </xf>
    <xf numFmtId="0" fontId="81" fillId="0" borderId="25" xfId="0" applyNumberFormat="1" applyFont="1" applyBorder="1" applyAlignment="1">
      <alignment horizontal="center" vertical="center" wrapText="1"/>
    </xf>
    <xf numFmtId="0" fontId="81" fillId="0" borderId="15" xfId="0" applyNumberFormat="1" applyFont="1" applyBorder="1" applyAlignment="1">
      <alignment horizontal="center" vertical="center" wrapText="1"/>
    </xf>
    <xf numFmtId="0" fontId="79" fillId="0" borderId="27" xfId="0" applyFont="1" applyBorder="1" applyAlignment="1">
      <alignment horizontal="center" vertical="center" wrapText="1"/>
    </xf>
    <xf numFmtId="0" fontId="79" fillId="0" borderId="28" xfId="0" applyFont="1" applyBorder="1" applyAlignment="1">
      <alignment horizontal="center" vertical="center" wrapText="1"/>
    </xf>
    <xf numFmtId="0" fontId="79" fillId="0" borderId="29" xfId="0" applyFont="1" applyBorder="1" applyAlignment="1">
      <alignment horizontal="center" vertical="center" wrapText="1"/>
    </xf>
    <xf numFmtId="0" fontId="79" fillId="0" borderId="31" xfId="0" applyFont="1" applyBorder="1" applyAlignment="1">
      <alignment horizontal="center" wrapText="1"/>
    </xf>
    <xf numFmtId="0" fontId="79" fillId="0" borderId="32" xfId="0" applyFont="1" applyBorder="1" applyAlignment="1">
      <alignment horizontal="center" wrapText="1"/>
    </xf>
    <xf numFmtId="0" fontId="79" fillId="0" borderId="33" xfId="0" applyFont="1" applyBorder="1" applyAlignment="1">
      <alignment horizontal="center" wrapText="1"/>
    </xf>
    <xf numFmtId="0" fontId="80" fillId="0" borderId="20" xfId="0" applyFont="1" applyBorder="1" applyAlignment="1">
      <alignment horizontal="left" vertical="center" wrapText="1"/>
    </xf>
    <xf numFmtId="0" fontId="80" fillId="0" borderId="20" xfId="0" applyFont="1" applyBorder="1" applyAlignment="1">
      <alignment horizontal="center" vertical="center" wrapText="1"/>
    </xf>
    <xf numFmtId="0" fontId="80" fillId="0" borderId="34" xfId="0" applyFont="1" applyBorder="1" applyAlignment="1">
      <alignment horizontal="center" vertical="center" wrapText="1"/>
    </xf>
    <xf numFmtId="0" fontId="80" fillId="0" borderId="35" xfId="0" applyFont="1" applyBorder="1" applyAlignment="1">
      <alignment horizontal="center" vertical="center" wrapText="1"/>
    </xf>
    <xf numFmtId="0" fontId="75" fillId="0" borderId="20" xfId="0" applyFont="1" applyBorder="1" applyAlignment="1">
      <alignment horizontal="center" vertical="center" wrapText="1"/>
    </xf>
    <xf numFmtId="0" fontId="80" fillId="0" borderId="20" xfId="0" applyFont="1" applyBorder="1" applyAlignment="1">
      <alignment vertical="center" wrapText="1"/>
    </xf>
  </cellXfs>
  <cellStyles count="29">
    <cellStyle name="Bình thường 3 2" xfId="25"/>
    <cellStyle name="Comma" xfId="1" builtinId="3"/>
    <cellStyle name="Comma 2" xfId="27"/>
    <cellStyle name="Dấu_phảy 3" xfId="26"/>
    <cellStyle name="Normal" xfId="0" builtinId="0"/>
    <cellStyle name="Normal 11" xfId="5"/>
    <cellStyle name="Normal 13" xfId="6"/>
    <cellStyle name="Normal 15" xfId="7"/>
    <cellStyle name="Normal 17" xfId="8"/>
    <cellStyle name="Normal 19" xfId="9"/>
    <cellStyle name="Normal 21" xfId="10"/>
    <cellStyle name="Normal 23" xfId="11"/>
    <cellStyle name="Normal 25" xfId="12"/>
    <cellStyle name="Normal 27" xfId="13"/>
    <cellStyle name="Normal 29" xfId="14"/>
    <cellStyle name="Normal 31" xfId="15"/>
    <cellStyle name="Normal 33" xfId="16"/>
    <cellStyle name="Normal 35" xfId="17"/>
    <cellStyle name="Normal 38" xfId="18"/>
    <cellStyle name="Normal 4" xfId="28"/>
    <cellStyle name="Normal 41" xfId="19"/>
    <cellStyle name="Normal 43" xfId="20"/>
    <cellStyle name="Normal 45" xfId="21"/>
    <cellStyle name="Normal 47" xfId="22"/>
    <cellStyle name="Normal 49" xfId="23"/>
    <cellStyle name="Normal 5" xfId="2"/>
    <cellStyle name="Normal 51" xfId="24"/>
    <cellStyle name="Normal 7" xfId="3"/>
    <cellStyle name="Normal 9"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76200</xdr:colOff>
      <xdr:row>5</xdr:row>
      <xdr:rowOff>9525</xdr:rowOff>
    </xdr:from>
    <xdr:to>
      <xdr:col>5</xdr:col>
      <xdr:colOff>152400</xdr:colOff>
      <xdr:row>5</xdr:row>
      <xdr:rowOff>11113</xdr:rowOff>
    </xdr:to>
    <xdr:cxnSp macro="">
      <xdr:nvCxnSpPr>
        <xdr:cNvPr id="3" name="Straight Connector 2"/>
        <xdr:cNvCxnSpPr/>
      </xdr:nvCxnSpPr>
      <xdr:spPr>
        <a:xfrm>
          <a:off x="1162050" y="1200150"/>
          <a:ext cx="28479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695325</xdr:colOff>
      <xdr:row>4</xdr:row>
      <xdr:rowOff>9525</xdr:rowOff>
    </xdr:from>
    <xdr:to>
      <xdr:col>9</xdr:col>
      <xdr:colOff>285750</xdr:colOff>
      <xdr:row>4</xdr:row>
      <xdr:rowOff>11113</xdr:rowOff>
    </xdr:to>
    <xdr:cxnSp macro="">
      <xdr:nvCxnSpPr>
        <xdr:cNvPr id="5" name="Straight Connector 4"/>
        <xdr:cNvCxnSpPr/>
      </xdr:nvCxnSpPr>
      <xdr:spPr>
        <a:xfrm>
          <a:off x="2914650" y="952500"/>
          <a:ext cx="33051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552450</xdr:colOff>
      <xdr:row>17</xdr:row>
      <xdr:rowOff>0</xdr:rowOff>
    </xdr:from>
    <xdr:to>
      <xdr:col>3</xdr:col>
      <xdr:colOff>323850</xdr:colOff>
      <xdr:row>17</xdr:row>
      <xdr:rowOff>0</xdr:rowOff>
    </xdr:to>
    <xdr:sp macro="" textlink="">
      <xdr:nvSpPr>
        <xdr:cNvPr id="3" name="Line 1"/>
        <xdr:cNvSpPr>
          <a:spLocks noChangeShapeType="1"/>
        </xdr:cNvSpPr>
      </xdr:nvSpPr>
      <xdr:spPr bwMode="auto">
        <a:xfrm>
          <a:off x="895350" y="4448175"/>
          <a:ext cx="82867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19050</xdr:colOff>
      <xdr:row>4</xdr:row>
      <xdr:rowOff>9525</xdr:rowOff>
    </xdr:from>
    <xdr:to>
      <xdr:col>9</xdr:col>
      <xdr:colOff>228600</xdr:colOff>
      <xdr:row>4</xdr:row>
      <xdr:rowOff>11113</xdr:rowOff>
    </xdr:to>
    <xdr:cxnSp macro="">
      <xdr:nvCxnSpPr>
        <xdr:cNvPr id="5" name="Straight Connector 4"/>
        <xdr:cNvCxnSpPr/>
      </xdr:nvCxnSpPr>
      <xdr:spPr>
        <a:xfrm>
          <a:off x="2581275" y="962025"/>
          <a:ext cx="38195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514350</xdr:colOff>
      <xdr:row>4</xdr:row>
      <xdr:rowOff>0</xdr:rowOff>
    </xdr:from>
    <xdr:to>
      <xdr:col>9</xdr:col>
      <xdr:colOff>104775</xdr:colOff>
      <xdr:row>4</xdr:row>
      <xdr:rowOff>1588</xdr:rowOff>
    </xdr:to>
    <xdr:cxnSp macro="">
      <xdr:nvCxnSpPr>
        <xdr:cNvPr id="5" name="Straight Connector 4"/>
        <xdr:cNvCxnSpPr/>
      </xdr:nvCxnSpPr>
      <xdr:spPr>
        <a:xfrm>
          <a:off x="2838450" y="952500"/>
          <a:ext cx="35147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447675</xdr:colOff>
      <xdr:row>4</xdr:row>
      <xdr:rowOff>0</xdr:rowOff>
    </xdr:from>
    <xdr:to>
      <xdr:col>9</xdr:col>
      <xdr:colOff>161925</xdr:colOff>
      <xdr:row>4</xdr:row>
      <xdr:rowOff>1588</xdr:rowOff>
    </xdr:to>
    <xdr:cxnSp macro="">
      <xdr:nvCxnSpPr>
        <xdr:cNvPr id="5" name="Straight Connector 4"/>
        <xdr:cNvCxnSpPr/>
      </xdr:nvCxnSpPr>
      <xdr:spPr>
        <a:xfrm>
          <a:off x="2752725" y="952500"/>
          <a:ext cx="36099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1981200</xdr:colOff>
      <xdr:row>5</xdr:row>
      <xdr:rowOff>9525</xdr:rowOff>
    </xdr:from>
    <xdr:to>
      <xdr:col>5</xdr:col>
      <xdr:colOff>733425</xdr:colOff>
      <xdr:row>5</xdr:row>
      <xdr:rowOff>11113</xdr:rowOff>
    </xdr:to>
    <xdr:cxnSp macro="">
      <xdr:nvCxnSpPr>
        <xdr:cNvPr id="3" name="Straight Connector 2"/>
        <xdr:cNvCxnSpPr/>
      </xdr:nvCxnSpPr>
      <xdr:spPr>
        <a:xfrm>
          <a:off x="2914650" y="1200150"/>
          <a:ext cx="34194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1381125</xdr:colOff>
      <xdr:row>3</xdr:row>
      <xdr:rowOff>9525</xdr:rowOff>
    </xdr:from>
    <xdr:to>
      <xdr:col>5</xdr:col>
      <xdr:colOff>85725</xdr:colOff>
      <xdr:row>3</xdr:row>
      <xdr:rowOff>11113</xdr:rowOff>
    </xdr:to>
    <xdr:cxnSp macro="">
      <xdr:nvCxnSpPr>
        <xdr:cNvPr id="3" name="Straight Connector 2"/>
        <xdr:cNvCxnSpPr/>
      </xdr:nvCxnSpPr>
      <xdr:spPr>
        <a:xfrm>
          <a:off x="1647825" y="619125"/>
          <a:ext cx="32004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19050</xdr:colOff>
      <xdr:row>3</xdr:row>
      <xdr:rowOff>0</xdr:rowOff>
    </xdr:from>
    <xdr:to>
      <xdr:col>9</xdr:col>
      <xdr:colOff>371475</xdr:colOff>
      <xdr:row>3</xdr:row>
      <xdr:rowOff>1588</xdr:rowOff>
    </xdr:to>
    <xdr:cxnSp macro="">
      <xdr:nvCxnSpPr>
        <xdr:cNvPr id="4" name="Straight Connector 3"/>
        <xdr:cNvCxnSpPr/>
      </xdr:nvCxnSpPr>
      <xdr:spPr>
        <a:xfrm>
          <a:off x="2562225" y="609600"/>
          <a:ext cx="34194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1152525</xdr:colOff>
      <xdr:row>3</xdr:row>
      <xdr:rowOff>0</xdr:rowOff>
    </xdr:from>
    <xdr:to>
      <xdr:col>3</xdr:col>
      <xdr:colOff>571500</xdr:colOff>
      <xdr:row>3</xdr:row>
      <xdr:rowOff>1588</xdr:rowOff>
    </xdr:to>
    <xdr:cxnSp macro="">
      <xdr:nvCxnSpPr>
        <xdr:cNvPr id="5" name="Straight Connector 4"/>
        <xdr:cNvCxnSpPr/>
      </xdr:nvCxnSpPr>
      <xdr:spPr>
        <a:xfrm>
          <a:off x="1419225" y="609600"/>
          <a:ext cx="31432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1143000</xdr:colOff>
      <xdr:row>4</xdr:row>
      <xdr:rowOff>0</xdr:rowOff>
    </xdr:from>
    <xdr:to>
      <xdr:col>6</xdr:col>
      <xdr:colOff>619125</xdr:colOff>
      <xdr:row>4</xdr:row>
      <xdr:rowOff>1588</xdr:rowOff>
    </xdr:to>
    <xdr:cxnSp macro="">
      <xdr:nvCxnSpPr>
        <xdr:cNvPr id="5" name="Straight Connector 4"/>
        <xdr:cNvCxnSpPr/>
      </xdr:nvCxnSpPr>
      <xdr:spPr>
        <a:xfrm>
          <a:off x="1466850" y="819150"/>
          <a:ext cx="33718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4</xdr:row>
      <xdr:rowOff>9525</xdr:rowOff>
    </xdr:from>
    <xdr:to>
      <xdr:col>9</xdr:col>
      <xdr:colOff>314325</xdr:colOff>
      <xdr:row>4</xdr:row>
      <xdr:rowOff>11113</xdr:rowOff>
    </xdr:to>
    <xdr:cxnSp macro="">
      <xdr:nvCxnSpPr>
        <xdr:cNvPr id="5" name="Straight Connector 4"/>
        <xdr:cNvCxnSpPr/>
      </xdr:nvCxnSpPr>
      <xdr:spPr>
        <a:xfrm>
          <a:off x="2619375" y="828675"/>
          <a:ext cx="3924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552450</xdr:colOff>
      <xdr:row>16</xdr:row>
      <xdr:rowOff>0</xdr:rowOff>
    </xdr:from>
    <xdr:to>
      <xdr:col>3</xdr:col>
      <xdr:colOff>323850</xdr:colOff>
      <xdr:row>16</xdr:row>
      <xdr:rowOff>0</xdr:rowOff>
    </xdr:to>
    <xdr:sp macro="" textlink="">
      <xdr:nvSpPr>
        <xdr:cNvPr id="2" name="Line 1"/>
        <xdr:cNvSpPr>
          <a:spLocks noChangeShapeType="1"/>
        </xdr:cNvSpPr>
      </xdr:nvSpPr>
      <xdr:spPr bwMode="auto">
        <a:xfrm>
          <a:off x="952500" y="3457575"/>
          <a:ext cx="8858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xdr:col>
      <xdr:colOff>476250</xdr:colOff>
      <xdr:row>3</xdr:row>
      <xdr:rowOff>9525</xdr:rowOff>
    </xdr:from>
    <xdr:to>
      <xdr:col>12</xdr:col>
      <xdr:colOff>95250</xdr:colOff>
      <xdr:row>3</xdr:row>
      <xdr:rowOff>11113</xdr:rowOff>
    </xdr:to>
    <xdr:cxnSp macro="">
      <xdr:nvCxnSpPr>
        <xdr:cNvPr id="4" name="Straight Connector 3"/>
        <xdr:cNvCxnSpPr/>
      </xdr:nvCxnSpPr>
      <xdr:spPr>
        <a:xfrm>
          <a:off x="2924175" y="723900"/>
          <a:ext cx="34480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552450</xdr:colOff>
      <xdr:row>16</xdr:row>
      <xdr:rowOff>0</xdr:rowOff>
    </xdr:from>
    <xdr:to>
      <xdr:col>3</xdr:col>
      <xdr:colOff>323850</xdr:colOff>
      <xdr:row>16</xdr:row>
      <xdr:rowOff>0</xdr:rowOff>
    </xdr:to>
    <xdr:sp macro="" textlink="">
      <xdr:nvSpPr>
        <xdr:cNvPr id="5" name="Line 1"/>
        <xdr:cNvSpPr>
          <a:spLocks noChangeShapeType="1"/>
        </xdr:cNvSpPr>
      </xdr:nvSpPr>
      <xdr:spPr bwMode="auto">
        <a:xfrm>
          <a:off x="790575" y="4886325"/>
          <a:ext cx="128587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466725</xdr:colOff>
      <xdr:row>3</xdr:row>
      <xdr:rowOff>0</xdr:rowOff>
    </xdr:from>
    <xdr:to>
      <xdr:col>8</xdr:col>
      <xdr:colOff>9525</xdr:colOff>
      <xdr:row>3</xdr:row>
      <xdr:rowOff>1588</xdr:rowOff>
    </xdr:to>
    <xdr:cxnSp macro="">
      <xdr:nvCxnSpPr>
        <xdr:cNvPr id="5" name="Straight Connector 4"/>
        <xdr:cNvCxnSpPr/>
      </xdr:nvCxnSpPr>
      <xdr:spPr>
        <a:xfrm>
          <a:off x="2514600" y="609600"/>
          <a:ext cx="37242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714375</xdr:colOff>
      <xdr:row>3</xdr:row>
      <xdr:rowOff>0</xdr:rowOff>
    </xdr:from>
    <xdr:to>
      <xdr:col>5</xdr:col>
      <xdr:colOff>581025</xdr:colOff>
      <xdr:row>3</xdr:row>
      <xdr:rowOff>1588</xdr:rowOff>
    </xdr:to>
    <xdr:cxnSp macro="">
      <xdr:nvCxnSpPr>
        <xdr:cNvPr id="5" name="Straight Connector 4"/>
        <xdr:cNvCxnSpPr/>
      </xdr:nvCxnSpPr>
      <xdr:spPr>
        <a:xfrm>
          <a:off x="2619375" y="723900"/>
          <a:ext cx="36576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857250</xdr:colOff>
      <xdr:row>3</xdr:row>
      <xdr:rowOff>0</xdr:rowOff>
    </xdr:from>
    <xdr:to>
      <xdr:col>5</xdr:col>
      <xdr:colOff>609600</xdr:colOff>
      <xdr:row>3</xdr:row>
      <xdr:rowOff>1588</xdr:rowOff>
    </xdr:to>
    <xdr:cxnSp macro="">
      <xdr:nvCxnSpPr>
        <xdr:cNvPr id="3" name="Straight Connector 2"/>
        <xdr:cNvCxnSpPr/>
      </xdr:nvCxnSpPr>
      <xdr:spPr>
        <a:xfrm>
          <a:off x="1171575" y="609600"/>
          <a:ext cx="36766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838200</xdr:colOff>
      <xdr:row>3</xdr:row>
      <xdr:rowOff>0</xdr:rowOff>
    </xdr:from>
    <xdr:to>
      <xdr:col>5</xdr:col>
      <xdr:colOff>209550</xdr:colOff>
      <xdr:row>3</xdr:row>
      <xdr:rowOff>1588</xdr:rowOff>
    </xdr:to>
    <xdr:cxnSp macro="">
      <xdr:nvCxnSpPr>
        <xdr:cNvPr id="3" name="Straight Connector 2"/>
        <xdr:cNvCxnSpPr/>
      </xdr:nvCxnSpPr>
      <xdr:spPr>
        <a:xfrm>
          <a:off x="2695575" y="590550"/>
          <a:ext cx="32861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47625</xdr:colOff>
      <xdr:row>3</xdr:row>
      <xdr:rowOff>9525</xdr:rowOff>
    </xdr:from>
    <xdr:to>
      <xdr:col>4</xdr:col>
      <xdr:colOff>704850</xdr:colOff>
      <xdr:row>3</xdr:row>
      <xdr:rowOff>11113</xdr:rowOff>
    </xdr:to>
    <xdr:cxnSp macro="">
      <xdr:nvCxnSpPr>
        <xdr:cNvPr id="3" name="Straight Connector 2"/>
        <xdr:cNvCxnSpPr/>
      </xdr:nvCxnSpPr>
      <xdr:spPr>
        <a:xfrm>
          <a:off x="2933700" y="619125"/>
          <a:ext cx="38766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38100</xdr:colOff>
      <xdr:row>2</xdr:row>
      <xdr:rowOff>9525</xdr:rowOff>
    </xdr:from>
    <xdr:to>
      <xdr:col>5</xdr:col>
      <xdr:colOff>104775</xdr:colOff>
      <xdr:row>2</xdr:row>
      <xdr:rowOff>11113</xdr:rowOff>
    </xdr:to>
    <xdr:cxnSp macro="">
      <xdr:nvCxnSpPr>
        <xdr:cNvPr id="3" name="Straight Connector 2"/>
        <xdr:cNvCxnSpPr/>
      </xdr:nvCxnSpPr>
      <xdr:spPr>
        <a:xfrm>
          <a:off x="2076450" y="504825"/>
          <a:ext cx="47815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1266825</xdr:colOff>
      <xdr:row>1</xdr:row>
      <xdr:rowOff>657225</xdr:rowOff>
    </xdr:from>
    <xdr:to>
      <xdr:col>2</xdr:col>
      <xdr:colOff>1400175</xdr:colOff>
      <xdr:row>1</xdr:row>
      <xdr:rowOff>658813</xdr:rowOff>
    </xdr:to>
    <xdr:cxnSp macro="">
      <xdr:nvCxnSpPr>
        <xdr:cNvPr id="6" name="Straight Connector 5"/>
        <xdr:cNvCxnSpPr/>
      </xdr:nvCxnSpPr>
      <xdr:spPr>
        <a:xfrm>
          <a:off x="1647825" y="895350"/>
          <a:ext cx="20764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xdr:row>
      <xdr:rowOff>9525</xdr:rowOff>
    </xdr:from>
    <xdr:to>
      <xdr:col>9</xdr:col>
      <xdr:colOff>28575</xdr:colOff>
      <xdr:row>3</xdr:row>
      <xdr:rowOff>11113</xdr:rowOff>
    </xdr:to>
    <xdr:cxnSp macro="">
      <xdr:nvCxnSpPr>
        <xdr:cNvPr id="4" name="Straight Connector 3"/>
        <xdr:cNvCxnSpPr/>
      </xdr:nvCxnSpPr>
      <xdr:spPr>
        <a:xfrm>
          <a:off x="2419350" y="723900"/>
          <a:ext cx="37909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xdr:row>
      <xdr:rowOff>9525</xdr:rowOff>
    </xdr:from>
    <xdr:to>
      <xdr:col>9</xdr:col>
      <xdr:colOff>28575</xdr:colOff>
      <xdr:row>4</xdr:row>
      <xdr:rowOff>11113</xdr:rowOff>
    </xdr:to>
    <xdr:cxnSp macro="">
      <xdr:nvCxnSpPr>
        <xdr:cNvPr id="3" name="Straight Connector 2"/>
        <xdr:cNvCxnSpPr/>
      </xdr:nvCxnSpPr>
      <xdr:spPr>
        <a:xfrm>
          <a:off x="2419350" y="723900"/>
          <a:ext cx="37909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4</xdr:row>
      <xdr:rowOff>9525</xdr:rowOff>
    </xdr:from>
    <xdr:to>
      <xdr:col>9</xdr:col>
      <xdr:colOff>133350</xdr:colOff>
      <xdr:row>4</xdr:row>
      <xdr:rowOff>11113</xdr:rowOff>
    </xdr:to>
    <xdr:cxnSp macro="">
      <xdr:nvCxnSpPr>
        <xdr:cNvPr id="4" name="Straight Connector 3"/>
        <xdr:cNvCxnSpPr/>
      </xdr:nvCxnSpPr>
      <xdr:spPr>
        <a:xfrm>
          <a:off x="2771775" y="962025"/>
          <a:ext cx="35528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552450</xdr:colOff>
      <xdr:row>17</xdr:row>
      <xdr:rowOff>0</xdr:rowOff>
    </xdr:from>
    <xdr:to>
      <xdr:col>3</xdr:col>
      <xdr:colOff>323850</xdr:colOff>
      <xdr:row>17</xdr:row>
      <xdr:rowOff>0</xdr:rowOff>
    </xdr:to>
    <xdr:sp macro="" textlink="">
      <xdr:nvSpPr>
        <xdr:cNvPr id="5" name="Line 1"/>
        <xdr:cNvSpPr>
          <a:spLocks noChangeShapeType="1"/>
        </xdr:cNvSpPr>
      </xdr:nvSpPr>
      <xdr:spPr bwMode="auto">
        <a:xfrm>
          <a:off x="790575" y="4714875"/>
          <a:ext cx="136207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xdr:col>
      <xdr:colOff>552450</xdr:colOff>
      <xdr:row>17</xdr:row>
      <xdr:rowOff>0</xdr:rowOff>
    </xdr:from>
    <xdr:to>
      <xdr:col>3</xdr:col>
      <xdr:colOff>323850</xdr:colOff>
      <xdr:row>17</xdr:row>
      <xdr:rowOff>0</xdr:rowOff>
    </xdr:to>
    <xdr:sp macro="" textlink="">
      <xdr:nvSpPr>
        <xdr:cNvPr id="7" name="Line 1"/>
        <xdr:cNvSpPr>
          <a:spLocks noChangeShapeType="1"/>
        </xdr:cNvSpPr>
      </xdr:nvSpPr>
      <xdr:spPr bwMode="auto">
        <a:xfrm>
          <a:off x="790575" y="5143500"/>
          <a:ext cx="12573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xdr:col>
      <xdr:colOff>552450</xdr:colOff>
      <xdr:row>17</xdr:row>
      <xdr:rowOff>0</xdr:rowOff>
    </xdr:from>
    <xdr:to>
      <xdr:col>3</xdr:col>
      <xdr:colOff>323850</xdr:colOff>
      <xdr:row>17</xdr:row>
      <xdr:rowOff>0</xdr:rowOff>
    </xdr:to>
    <xdr:sp macro="" textlink="">
      <xdr:nvSpPr>
        <xdr:cNvPr id="6" name="Line 1"/>
        <xdr:cNvSpPr>
          <a:spLocks noChangeShapeType="1"/>
        </xdr:cNvSpPr>
      </xdr:nvSpPr>
      <xdr:spPr bwMode="auto">
        <a:xfrm>
          <a:off x="790575" y="5143500"/>
          <a:ext cx="12573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723900</xdr:colOff>
      <xdr:row>3</xdr:row>
      <xdr:rowOff>0</xdr:rowOff>
    </xdr:from>
    <xdr:to>
      <xdr:col>6</xdr:col>
      <xdr:colOff>371475</xdr:colOff>
      <xdr:row>3</xdr:row>
      <xdr:rowOff>1588</xdr:rowOff>
    </xdr:to>
    <xdr:cxnSp macro="">
      <xdr:nvCxnSpPr>
        <xdr:cNvPr id="4" name="Straight Connector 3"/>
        <xdr:cNvCxnSpPr/>
      </xdr:nvCxnSpPr>
      <xdr:spPr>
        <a:xfrm>
          <a:off x="1095375" y="714375"/>
          <a:ext cx="3619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57150</xdr:colOff>
      <xdr:row>3</xdr:row>
      <xdr:rowOff>0</xdr:rowOff>
    </xdr:from>
    <xdr:to>
      <xdr:col>9</xdr:col>
      <xdr:colOff>57150</xdr:colOff>
      <xdr:row>3</xdr:row>
      <xdr:rowOff>1588</xdr:rowOff>
    </xdr:to>
    <xdr:cxnSp macro="">
      <xdr:nvCxnSpPr>
        <xdr:cNvPr id="4" name="Straight Connector 3"/>
        <xdr:cNvCxnSpPr/>
      </xdr:nvCxnSpPr>
      <xdr:spPr>
        <a:xfrm>
          <a:off x="2505075" y="714375"/>
          <a:ext cx="36480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552450</xdr:colOff>
      <xdr:row>16</xdr:row>
      <xdr:rowOff>0</xdr:rowOff>
    </xdr:from>
    <xdr:to>
      <xdr:col>3</xdr:col>
      <xdr:colOff>323850</xdr:colOff>
      <xdr:row>16</xdr:row>
      <xdr:rowOff>0</xdr:rowOff>
    </xdr:to>
    <xdr:sp macro="" textlink="">
      <xdr:nvSpPr>
        <xdr:cNvPr id="5" name="Line 1"/>
        <xdr:cNvSpPr>
          <a:spLocks noChangeShapeType="1"/>
        </xdr:cNvSpPr>
      </xdr:nvSpPr>
      <xdr:spPr bwMode="auto">
        <a:xfrm>
          <a:off x="790575" y="4714875"/>
          <a:ext cx="136207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219075</xdr:colOff>
      <xdr:row>4</xdr:row>
      <xdr:rowOff>9525</xdr:rowOff>
    </xdr:from>
    <xdr:to>
      <xdr:col>13</xdr:col>
      <xdr:colOff>209550</xdr:colOff>
      <xdr:row>4</xdr:row>
      <xdr:rowOff>11113</xdr:rowOff>
    </xdr:to>
    <xdr:cxnSp macro="">
      <xdr:nvCxnSpPr>
        <xdr:cNvPr id="4" name="Straight Connector 3"/>
        <xdr:cNvCxnSpPr/>
      </xdr:nvCxnSpPr>
      <xdr:spPr>
        <a:xfrm>
          <a:off x="2943225" y="962025"/>
          <a:ext cx="33623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666750</xdr:colOff>
      <xdr:row>4</xdr:row>
      <xdr:rowOff>0</xdr:rowOff>
    </xdr:from>
    <xdr:to>
      <xdr:col>9</xdr:col>
      <xdr:colOff>333375</xdr:colOff>
      <xdr:row>4</xdr:row>
      <xdr:rowOff>1588</xdr:rowOff>
    </xdr:to>
    <xdr:cxnSp macro="">
      <xdr:nvCxnSpPr>
        <xdr:cNvPr id="4" name="Straight Connector 3"/>
        <xdr:cNvCxnSpPr/>
      </xdr:nvCxnSpPr>
      <xdr:spPr>
        <a:xfrm>
          <a:off x="2952750" y="904875"/>
          <a:ext cx="3562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Ph&#7909;c%20l&#7909;c%20NC%20s&#7903;%20TT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C huyện NTM"/>
      <sheetName val="P.LĐ1"/>
      <sheetName val="P.LĐ2"/>
      <sheetName val="P.LĐ3"/>
      <sheetName val="P.GD&amp;ĐT1"/>
      <sheetName val="P.GD&amp;ĐT2"/>
      <sheetName val="BHYT"/>
      <sheetName val="Trung tâm Y tế"/>
      <sheetName val="PNN1"/>
      <sheetName val="PNN2"/>
      <sheetName val="P.TNMT"/>
      <sheetName val="P.TNMT2"/>
      <sheetName val="P.TNMT3"/>
      <sheetName val="Biểu xã NTM"/>
      <sheetName val="P.NN3"/>
      <sheetName val="P.NN5"/>
      <sheetName val="P.NN4"/>
      <sheetName val="CCTK"/>
      <sheetName val="P.KTHT"/>
      <sheetName val="P.NN6"/>
      <sheetName val="P.NN7"/>
      <sheetName val="P.NN8"/>
      <sheetName val=" trống"/>
    </sheetNames>
    <sheetDataSet>
      <sheetData sheetId="0"/>
      <sheetData sheetId="1"/>
      <sheetData sheetId="2"/>
      <sheetData sheetId="3"/>
      <sheetData sheetId="4"/>
      <sheetData sheetId="5"/>
      <sheetData sheetId="6"/>
      <sheetData sheetId="7"/>
      <sheetData sheetId="8">
        <row r="11">
          <cell r="H11">
            <v>1193</v>
          </cell>
        </row>
        <row r="12">
          <cell r="H12">
            <v>1216</v>
          </cell>
        </row>
        <row r="13">
          <cell r="H13">
            <v>1479</v>
          </cell>
        </row>
        <row r="14">
          <cell r="H14">
            <v>1128</v>
          </cell>
        </row>
        <row r="15">
          <cell r="H15">
            <v>1897</v>
          </cell>
        </row>
        <row r="17">
          <cell r="H17">
            <v>1057</v>
          </cell>
        </row>
        <row r="19">
          <cell r="H19">
            <v>2512</v>
          </cell>
        </row>
        <row r="30">
          <cell r="H30">
            <v>1744</v>
          </cell>
        </row>
        <row r="31">
          <cell r="H31">
            <v>2648</v>
          </cell>
        </row>
        <row r="32">
          <cell r="H32">
            <v>1850</v>
          </cell>
        </row>
        <row r="34">
          <cell r="H34">
            <v>1172</v>
          </cell>
        </row>
        <row r="35">
          <cell r="H35">
            <v>1599</v>
          </cell>
        </row>
        <row r="37">
          <cell r="H37">
            <v>1125</v>
          </cell>
        </row>
        <row r="40">
          <cell r="H40">
            <v>2121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21"/>
  <sheetViews>
    <sheetView workbookViewId="0">
      <selection activeCell="M12" sqref="M12"/>
    </sheetView>
  </sheetViews>
  <sheetFormatPr defaultRowHeight="18.75"/>
  <cols>
    <col min="1" max="1" width="4.7109375" style="19" customWidth="1"/>
    <col min="2" max="2" width="10.42578125" style="19" customWidth="1"/>
    <col min="3" max="3" width="26.7109375" style="19" customWidth="1"/>
    <col min="4" max="4" width="8" style="19" customWidth="1"/>
    <col min="5" max="5" width="11.85546875" style="19" customWidth="1"/>
    <col min="6" max="6" width="10.140625" style="19" customWidth="1"/>
    <col min="7" max="7" width="15" style="19" customWidth="1"/>
    <col min="8" max="16384" width="9.140625" style="19"/>
  </cols>
  <sheetData>
    <row r="1" spans="1:8">
      <c r="A1" s="548" t="s">
        <v>1190</v>
      </c>
      <c r="B1" s="548"/>
    </row>
    <row r="2" spans="1:8">
      <c r="A2" s="549" t="s">
        <v>57</v>
      </c>
      <c r="B2" s="549"/>
      <c r="C2" s="549"/>
      <c r="D2" s="549"/>
      <c r="E2" s="549"/>
      <c r="F2" s="549"/>
      <c r="G2" s="549"/>
    </row>
    <row r="3" spans="1:8">
      <c r="A3" s="549" t="s">
        <v>58</v>
      </c>
      <c r="B3" s="549"/>
      <c r="C3" s="549"/>
      <c r="D3" s="549"/>
      <c r="E3" s="549"/>
      <c r="F3" s="549"/>
      <c r="G3" s="549"/>
    </row>
    <row r="4" spans="1:8">
      <c r="A4" s="550" t="s">
        <v>56</v>
      </c>
      <c r="B4" s="550"/>
      <c r="C4" s="550"/>
      <c r="D4" s="550"/>
      <c r="E4" s="550"/>
      <c r="F4" s="550"/>
      <c r="G4" s="550"/>
    </row>
    <row r="5" spans="1:8">
      <c r="A5" s="551" t="s">
        <v>1073</v>
      </c>
      <c r="B5" s="551"/>
      <c r="C5" s="551"/>
      <c r="D5" s="551"/>
      <c r="E5" s="551"/>
      <c r="F5" s="551"/>
      <c r="G5" s="551"/>
    </row>
    <row r="6" spans="1:8" ht="16.5" customHeight="1"/>
    <row r="7" spans="1:8" ht="49.5">
      <c r="A7" s="21" t="s">
        <v>0</v>
      </c>
      <c r="B7" s="22" t="s">
        <v>59</v>
      </c>
      <c r="C7" s="22" t="s">
        <v>60</v>
      </c>
      <c r="D7" s="22" t="s">
        <v>61</v>
      </c>
      <c r="E7" s="22" t="s">
        <v>62</v>
      </c>
      <c r="F7" s="22" t="s">
        <v>63</v>
      </c>
      <c r="G7" s="22" t="s">
        <v>64</v>
      </c>
      <c r="H7" s="20"/>
    </row>
    <row r="8" spans="1:8" ht="48">
      <c r="A8" s="24">
        <v>1</v>
      </c>
      <c r="B8" s="25" t="s">
        <v>65</v>
      </c>
      <c r="C8" s="26" t="s">
        <v>66</v>
      </c>
      <c r="D8" s="30"/>
      <c r="E8" s="24" t="s">
        <v>88</v>
      </c>
      <c r="F8" s="24" t="s">
        <v>88</v>
      </c>
      <c r="G8" s="24" t="s">
        <v>88</v>
      </c>
    </row>
    <row r="9" spans="1:8" ht="57.75" customHeight="1">
      <c r="A9" s="546">
        <v>2</v>
      </c>
      <c r="B9" s="547" t="s">
        <v>67</v>
      </c>
      <c r="C9" s="26" t="s">
        <v>68</v>
      </c>
      <c r="D9" s="30"/>
      <c r="E9" s="24" t="s">
        <v>88</v>
      </c>
      <c r="F9" s="24" t="s">
        <v>88</v>
      </c>
      <c r="G9" s="24" t="s">
        <v>88</v>
      </c>
    </row>
    <row r="10" spans="1:8" ht="50.25" customHeight="1">
      <c r="A10" s="546"/>
      <c r="B10" s="547"/>
      <c r="C10" s="26" t="s">
        <v>69</v>
      </c>
      <c r="D10" s="30" t="s">
        <v>90</v>
      </c>
      <c r="E10" s="29">
        <v>1</v>
      </c>
      <c r="F10" s="29">
        <v>1</v>
      </c>
      <c r="G10" s="24" t="s">
        <v>88</v>
      </c>
    </row>
    <row r="11" spans="1:8" ht="57.75" customHeight="1">
      <c r="A11" s="24">
        <v>3</v>
      </c>
      <c r="B11" s="25" t="s">
        <v>70</v>
      </c>
      <c r="C11" s="26" t="s">
        <v>71</v>
      </c>
      <c r="D11" s="30"/>
      <c r="E11" s="24" t="s">
        <v>88</v>
      </c>
      <c r="F11" s="24" t="s">
        <v>88</v>
      </c>
      <c r="G11" s="24" t="s">
        <v>88</v>
      </c>
    </row>
    <row r="12" spans="1:8" ht="84.75" customHeight="1">
      <c r="A12" s="24">
        <v>4</v>
      </c>
      <c r="B12" s="25" t="s">
        <v>72</v>
      </c>
      <c r="C12" s="26" t="s">
        <v>73</v>
      </c>
      <c r="D12" s="30"/>
      <c r="E12" s="24" t="s">
        <v>88</v>
      </c>
      <c r="F12" s="24" t="s">
        <v>88</v>
      </c>
      <c r="G12" s="24" t="s">
        <v>88</v>
      </c>
    </row>
    <row r="13" spans="1:8" ht="66" customHeight="1">
      <c r="A13" s="546">
        <v>5</v>
      </c>
      <c r="B13" s="547" t="s">
        <v>74</v>
      </c>
      <c r="C13" s="26" t="s">
        <v>75</v>
      </c>
      <c r="D13" s="30"/>
      <c r="E13" s="24" t="s">
        <v>88</v>
      </c>
      <c r="F13" s="24" t="s">
        <v>88</v>
      </c>
      <c r="G13" s="24" t="s">
        <v>88</v>
      </c>
    </row>
    <row r="14" spans="1:8" ht="85.5" customHeight="1">
      <c r="A14" s="546"/>
      <c r="B14" s="547"/>
      <c r="C14" s="26" t="s">
        <v>76</v>
      </c>
      <c r="D14" s="30"/>
      <c r="E14" s="24" t="s">
        <v>88</v>
      </c>
      <c r="F14" s="24" t="s">
        <v>88</v>
      </c>
      <c r="G14" s="24" t="s">
        <v>88</v>
      </c>
    </row>
    <row r="15" spans="1:8" ht="41.25" customHeight="1">
      <c r="A15" s="546"/>
      <c r="B15" s="547"/>
      <c r="C15" s="27" t="s">
        <v>77</v>
      </c>
      <c r="D15" s="30" t="s">
        <v>90</v>
      </c>
      <c r="E15" s="24" t="s">
        <v>89</v>
      </c>
      <c r="F15" s="29">
        <v>0.6</v>
      </c>
      <c r="G15" s="24" t="s">
        <v>88</v>
      </c>
    </row>
    <row r="16" spans="1:8" ht="119.25" customHeight="1">
      <c r="A16" s="24">
        <v>6</v>
      </c>
      <c r="B16" s="25" t="s">
        <v>78</v>
      </c>
      <c r="C16" s="26" t="s">
        <v>79</v>
      </c>
      <c r="D16" s="30"/>
      <c r="E16" s="24" t="s">
        <v>88</v>
      </c>
      <c r="F16" s="24" t="s">
        <v>88</v>
      </c>
      <c r="G16" s="24" t="s">
        <v>88</v>
      </c>
    </row>
    <row r="17" spans="1:7" ht="57.75" customHeight="1">
      <c r="A17" s="546">
        <v>7</v>
      </c>
      <c r="B17" s="547" t="s">
        <v>80</v>
      </c>
      <c r="C17" s="26" t="s">
        <v>81</v>
      </c>
      <c r="D17" s="30"/>
      <c r="E17" s="24" t="s">
        <v>88</v>
      </c>
      <c r="F17" s="24" t="s">
        <v>88</v>
      </c>
      <c r="G17" s="24" t="s">
        <v>88</v>
      </c>
    </row>
    <row r="18" spans="1:7" ht="111">
      <c r="A18" s="546"/>
      <c r="B18" s="547"/>
      <c r="C18" s="26" t="s">
        <v>82</v>
      </c>
      <c r="D18" s="30" t="s">
        <v>90</v>
      </c>
      <c r="E18" s="29">
        <v>1</v>
      </c>
      <c r="F18" s="29">
        <v>1</v>
      </c>
      <c r="G18" s="29" t="s">
        <v>88</v>
      </c>
    </row>
    <row r="19" spans="1:7" ht="54.75" customHeight="1">
      <c r="A19" s="24">
        <v>8</v>
      </c>
      <c r="B19" s="25" t="s">
        <v>83</v>
      </c>
      <c r="C19" s="28" t="s">
        <v>84</v>
      </c>
      <c r="D19" s="30"/>
      <c r="E19" s="24" t="s">
        <v>88</v>
      </c>
      <c r="F19" s="24" t="s">
        <v>88</v>
      </c>
      <c r="G19" s="24" t="s">
        <v>88</v>
      </c>
    </row>
    <row r="20" spans="1:7" ht="99.75" customHeight="1">
      <c r="A20" s="546">
        <v>9</v>
      </c>
      <c r="B20" s="547" t="s">
        <v>85</v>
      </c>
      <c r="C20" s="26" t="s">
        <v>86</v>
      </c>
      <c r="D20" s="30"/>
      <c r="E20" s="24" t="s">
        <v>88</v>
      </c>
      <c r="F20" s="24" t="s">
        <v>88</v>
      </c>
      <c r="G20" s="24" t="s">
        <v>88</v>
      </c>
    </row>
    <row r="21" spans="1:7" ht="84.75" customHeight="1">
      <c r="A21" s="546"/>
      <c r="B21" s="547"/>
      <c r="C21" s="26" t="s">
        <v>87</v>
      </c>
      <c r="D21" s="30"/>
      <c r="E21" s="24" t="s">
        <v>88</v>
      </c>
      <c r="F21" s="24" t="s">
        <v>88</v>
      </c>
      <c r="G21" s="24" t="s">
        <v>88</v>
      </c>
    </row>
  </sheetData>
  <mergeCells count="13">
    <mergeCell ref="A9:A10"/>
    <mergeCell ref="B9:B10"/>
    <mergeCell ref="A1:B1"/>
    <mergeCell ref="A2:G2"/>
    <mergeCell ref="A3:G3"/>
    <mergeCell ref="A4:G4"/>
    <mergeCell ref="A5:G5"/>
    <mergeCell ref="A13:A15"/>
    <mergeCell ref="B13:B15"/>
    <mergeCell ref="A17:A18"/>
    <mergeCell ref="B17:B18"/>
    <mergeCell ref="A20:A21"/>
    <mergeCell ref="B20:B21"/>
  </mergeCells>
  <pageMargins left="0.95" right="0.2" top="0.5" bottom="0.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dimension ref="A1:P43"/>
  <sheetViews>
    <sheetView workbookViewId="0">
      <selection sqref="A1:B1"/>
    </sheetView>
  </sheetViews>
  <sheetFormatPr defaultRowHeight="15"/>
  <cols>
    <col min="1" max="1" width="4.42578125" customWidth="1"/>
    <col min="2" max="2" width="11.7109375" customWidth="1"/>
    <col min="3" max="3" width="11.42578125" customWidth="1"/>
    <col min="4" max="4" width="8.5703125" customWidth="1"/>
    <col min="5" max="5" width="9.7109375" customWidth="1"/>
    <col min="6" max="6" width="10.28515625" customWidth="1"/>
    <col min="7" max="7" width="9" customWidth="1"/>
    <col min="8" max="9" width="9.42578125" customWidth="1"/>
    <col min="10" max="10" width="7.7109375" customWidth="1"/>
    <col min="11" max="12" width="9.42578125" customWidth="1"/>
    <col min="13" max="13" width="7.5703125" customWidth="1"/>
    <col min="14" max="14" width="8" customWidth="1"/>
    <col min="15" max="15" width="8.28515625" customWidth="1"/>
  </cols>
  <sheetData>
    <row r="1" spans="1:16" ht="21" customHeight="1">
      <c r="A1" s="548" t="s">
        <v>1167</v>
      </c>
      <c r="B1" s="548"/>
      <c r="C1" s="62"/>
    </row>
    <row r="2" spans="1:16" ht="17.25" customHeight="1">
      <c r="A2" s="664" t="s">
        <v>136</v>
      </c>
      <c r="B2" s="664"/>
      <c r="C2" s="664"/>
      <c r="D2" s="664"/>
      <c r="E2" s="664"/>
      <c r="F2" s="664"/>
      <c r="G2" s="664"/>
      <c r="H2" s="664"/>
      <c r="I2" s="664"/>
      <c r="J2" s="664"/>
      <c r="K2" s="664"/>
      <c r="L2" s="664"/>
      <c r="M2" s="664"/>
    </row>
    <row r="3" spans="1:16" ht="15.75" customHeight="1">
      <c r="A3" s="664" t="s">
        <v>56</v>
      </c>
      <c r="B3" s="664"/>
      <c r="C3" s="664"/>
      <c r="D3" s="664"/>
      <c r="E3" s="664"/>
      <c r="F3" s="664"/>
      <c r="G3" s="664"/>
      <c r="H3" s="664"/>
      <c r="I3" s="664"/>
      <c r="J3" s="664"/>
      <c r="K3" s="664"/>
      <c r="L3" s="664"/>
      <c r="M3" s="664"/>
    </row>
    <row r="4" spans="1:16" ht="18" customHeight="1">
      <c r="A4" s="551" t="s">
        <v>1074</v>
      </c>
      <c r="B4" s="551"/>
      <c r="C4" s="551"/>
      <c r="D4" s="551"/>
      <c r="E4" s="551"/>
      <c r="F4" s="551"/>
      <c r="G4" s="551"/>
      <c r="H4" s="551"/>
      <c r="I4" s="551"/>
      <c r="J4" s="551"/>
      <c r="K4" s="551"/>
      <c r="L4" s="551"/>
      <c r="M4" s="551"/>
    </row>
    <row r="5" spans="1:16" ht="17.25" customHeight="1">
      <c r="A5" s="1"/>
      <c r="B5" s="1"/>
      <c r="C5" s="1"/>
      <c r="D5" s="1"/>
      <c r="E5" s="1"/>
      <c r="F5" s="1"/>
      <c r="G5" s="1"/>
      <c r="H5" s="1"/>
      <c r="I5" s="1"/>
      <c r="J5" s="1"/>
      <c r="K5" s="1"/>
      <c r="L5" s="1"/>
      <c r="M5" s="1"/>
    </row>
    <row r="6" spans="1:16" ht="47.25" customHeight="1">
      <c r="A6" s="670" t="s">
        <v>0</v>
      </c>
      <c r="B6" s="671" t="s">
        <v>1</v>
      </c>
      <c r="C6" s="672"/>
      <c r="D6" s="677" t="s">
        <v>2</v>
      </c>
      <c r="E6" s="669" t="s">
        <v>9</v>
      </c>
      <c r="F6" s="669"/>
      <c r="G6" s="669"/>
      <c r="H6" s="669" t="s">
        <v>10</v>
      </c>
      <c r="I6" s="669"/>
      <c r="J6" s="669"/>
      <c r="K6" s="669" t="s">
        <v>897</v>
      </c>
      <c r="L6" s="669"/>
      <c r="M6" s="669"/>
      <c r="N6" s="669"/>
      <c r="O6" s="669"/>
    </row>
    <row r="7" spans="1:16" ht="42.75" customHeight="1">
      <c r="A7" s="670"/>
      <c r="B7" s="673"/>
      <c r="C7" s="674"/>
      <c r="D7" s="679"/>
      <c r="E7" s="677" t="s">
        <v>3</v>
      </c>
      <c r="F7" s="677" t="s">
        <v>11</v>
      </c>
      <c r="G7" s="677" t="s">
        <v>4</v>
      </c>
      <c r="H7" s="677" t="s">
        <v>3</v>
      </c>
      <c r="I7" s="677" t="s">
        <v>12</v>
      </c>
      <c r="J7" s="677" t="s">
        <v>4</v>
      </c>
      <c r="K7" s="669" t="s">
        <v>3</v>
      </c>
      <c r="L7" s="669" t="s">
        <v>12</v>
      </c>
      <c r="M7" s="669" t="s">
        <v>4</v>
      </c>
      <c r="N7" s="670" t="s">
        <v>954</v>
      </c>
      <c r="O7" s="670"/>
    </row>
    <row r="8" spans="1:16" ht="30.75" customHeight="1">
      <c r="A8" s="670"/>
      <c r="B8" s="675"/>
      <c r="C8" s="676"/>
      <c r="D8" s="678"/>
      <c r="E8" s="678"/>
      <c r="F8" s="678"/>
      <c r="G8" s="678"/>
      <c r="H8" s="678"/>
      <c r="I8" s="678"/>
      <c r="J8" s="678"/>
      <c r="K8" s="669"/>
      <c r="L8" s="669"/>
      <c r="M8" s="669"/>
      <c r="N8" s="369" t="s">
        <v>955</v>
      </c>
      <c r="O8" s="369" t="s">
        <v>4</v>
      </c>
    </row>
    <row r="9" spans="1:16" ht="23.25" customHeight="1">
      <c r="A9" s="636" t="s">
        <v>51</v>
      </c>
      <c r="B9" s="637"/>
      <c r="C9" s="638"/>
      <c r="D9" s="370"/>
      <c r="E9" s="371">
        <f>SUM(E11:E43)</f>
        <v>44880</v>
      </c>
      <c r="F9" s="371">
        <f t="shared" ref="F9" si="0">SUM(F11:F43)</f>
        <v>21246.36</v>
      </c>
      <c r="G9" s="375">
        <f>F9/E9*100</f>
        <v>47.340374331550805</v>
      </c>
      <c r="H9" s="374" t="s">
        <v>886</v>
      </c>
      <c r="I9" s="374" t="s">
        <v>886</v>
      </c>
      <c r="J9" s="374" t="s">
        <v>886</v>
      </c>
      <c r="K9" s="371">
        <f>SUM(K11:K42)</f>
        <v>49438</v>
      </c>
      <c r="L9" s="371">
        <f>SUM(L11:L42)</f>
        <v>34344</v>
      </c>
      <c r="M9" s="375">
        <f t="shared" ref="M9:M10" si="1">L9/K9*100</f>
        <v>69.468829645212182</v>
      </c>
      <c r="N9" s="373">
        <f>N10+N42</f>
        <v>9230</v>
      </c>
      <c r="O9" s="364">
        <f>N9/K9*100</f>
        <v>18.669849103928151</v>
      </c>
    </row>
    <row r="10" spans="1:16" ht="23.25" customHeight="1">
      <c r="A10" s="636" t="s">
        <v>50</v>
      </c>
      <c r="B10" s="637"/>
      <c r="C10" s="638"/>
      <c r="D10" s="370"/>
      <c r="E10" s="371">
        <f>SUM(E11:E42)</f>
        <v>43777</v>
      </c>
      <c r="F10" s="371">
        <f t="shared" ref="F10" si="2">SUM(F11:F42)</f>
        <v>20404.36</v>
      </c>
      <c r="G10" s="375">
        <f t="shared" ref="G10" si="3">F10/E10*100</f>
        <v>46.609772254837019</v>
      </c>
      <c r="H10" s="374" t="s">
        <v>886</v>
      </c>
      <c r="I10" s="374" t="s">
        <v>886</v>
      </c>
      <c r="J10" s="374" t="s">
        <v>886</v>
      </c>
      <c r="K10" s="371">
        <f>SUM(K11:K42)</f>
        <v>49438</v>
      </c>
      <c r="L10" s="371">
        <f>SUM(L11:L42)</f>
        <v>34344</v>
      </c>
      <c r="M10" s="375">
        <f t="shared" si="1"/>
        <v>69.468829645212182</v>
      </c>
      <c r="N10" s="373">
        <f>SUM(N11:N41)</f>
        <v>5974</v>
      </c>
      <c r="O10" s="364">
        <f>N10/K10*100</f>
        <v>12.083822161090659</v>
      </c>
      <c r="P10" s="363">
        <f>M10-G10</f>
        <v>22.859057390375163</v>
      </c>
    </row>
    <row r="11" spans="1:16" ht="21.75" customHeight="1">
      <c r="A11" s="288">
        <v>1</v>
      </c>
      <c r="B11" s="572" t="s">
        <v>20</v>
      </c>
      <c r="C11" s="573"/>
      <c r="D11" s="192">
        <v>2019</v>
      </c>
      <c r="E11" s="297">
        <v>1185</v>
      </c>
      <c r="F11" s="97">
        <v>515</v>
      </c>
      <c r="G11" s="96">
        <f>F11/E11*100</f>
        <v>43.459915611814345</v>
      </c>
      <c r="H11" s="97">
        <f>+[1]PNN1!H11</f>
        <v>1193</v>
      </c>
      <c r="I11" s="97">
        <v>829</v>
      </c>
      <c r="J11" s="96">
        <f>I11/H11*100</f>
        <v>69.488683989941322</v>
      </c>
      <c r="K11" s="97">
        <f>1193+44</f>
        <v>1237</v>
      </c>
      <c r="L11" s="410">
        <v>756</v>
      </c>
      <c r="M11" s="96">
        <f>L11/K11*100</f>
        <v>61.115602263540822</v>
      </c>
      <c r="N11" s="414"/>
      <c r="O11" s="96">
        <f t="shared" ref="O11:O18" si="4">N11/K11*100</f>
        <v>0</v>
      </c>
    </row>
    <row r="12" spans="1:16" ht="20.25" customHeight="1">
      <c r="A12" s="288">
        <v>2</v>
      </c>
      <c r="B12" s="572" t="s">
        <v>21</v>
      </c>
      <c r="C12" s="573"/>
      <c r="D12" s="192">
        <v>2020</v>
      </c>
      <c r="E12" s="297">
        <v>1093</v>
      </c>
      <c r="F12" s="97">
        <v>512</v>
      </c>
      <c r="G12" s="96">
        <f t="shared" ref="G12:G43" si="5">F12/E12*100</f>
        <v>46.843549862763041</v>
      </c>
      <c r="H12" s="97">
        <f>+[1]PNN1!H12</f>
        <v>1216</v>
      </c>
      <c r="I12" s="97">
        <v>806</v>
      </c>
      <c r="J12" s="96">
        <f t="shared" ref="J12:J40" si="6">I12/H12*100</f>
        <v>66.282894736842096</v>
      </c>
      <c r="K12" s="97">
        <v>1188</v>
      </c>
      <c r="L12" s="410">
        <v>718</v>
      </c>
      <c r="M12" s="96">
        <f t="shared" ref="M12:M40" si="7">L12/K12*100</f>
        <v>60.437710437710436</v>
      </c>
      <c r="N12" s="414">
        <v>10</v>
      </c>
      <c r="O12" s="96">
        <f t="shared" si="4"/>
        <v>0.84175084175084169</v>
      </c>
    </row>
    <row r="13" spans="1:16" ht="20.25" customHeight="1">
      <c r="A13" s="288">
        <v>3</v>
      </c>
      <c r="B13" s="572" t="s">
        <v>22</v>
      </c>
      <c r="C13" s="573"/>
      <c r="D13" s="192">
        <v>2020</v>
      </c>
      <c r="E13" s="297">
        <v>1303</v>
      </c>
      <c r="F13" s="97">
        <v>390</v>
      </c>
      <c r="G13" s="96">
        <f t="shared" si="5"/>
        <v>29.930928626247123</v>
      </c>
      <c r="H13" s="97">
        <f>+[1]PNN1!H13</f>
        <v>1479</v>
      </c>
      <c r="I13" s="97">
        <v>916</v>
      </c>
      <c r="J13" s="96">
        <f t="shared" si="6"/>
        <v>61.933739012846523</v>
      </c>
      <c r="K13" s="97">
        <v>1499</v>
      </c>
      <c r="L13" s="410">
        <v>916</v>
      </c>
      <c r="M13" s="96">
        <f t="shared" si="7"/>
        <v>61.10740493662442</v>
      </c>
      <c r="N13" s="414">
        <v>3</v>
      </c>
      <c r="O13" s="96">
        <f t="shared" si="4"/>
        <v>0.20013342228152103</v>
      </c>
    </row>
    <row r="14" spans="1:16" ht="18" customHeight="1">
      <c r="A14" s="288">
        <v>4</v>
      </c>
      <c r="B14" s="572" t="s">
        <v>23</v>
      </c>
      <c r="C14" s="573"/>
      <c r="D14" s="192">
        <v>2020</v>
      </c>
      <c r="E14" s="297">
        <v>1075</v>
      </c>
      <c r="F14" s="97">
        <v>512</v>
      </c>
      <c r="G14" s="96">
        <f t="shared" si="5"/>
        <v>47.627906976744185</v>
      </c>
      <c r="H14" s="97">
        <f>+[1]PNN1!H14</f>
        <v>1128</v>
      </c>
      <c r="I14" s="97">
        <v>823</v>
      </c>
      <c r="J14" s="96">
        <f t="shared" si="6"/>
        <v>72.960992907801412</v>
      </c>
      <c r="K14" s="97">
        <v>1140</v>
      </c>
      <c r="L14" s="410">
        <v>701</v>
      </c>
      <c r="M14" s="96">
        <f t="shared" si="7"/>
        <v>61.491228070175438</v>
      </c>
      <c r="N14" s="414">
        <v>64</v>
      </c>
      <c r="O14" s="96">
        <f t="shared" si="4"/>
        <v>5.6140350877192979</v>
      </c>
    </row>
    <row r="15" spans="1:16" ht="18" customHeight="1">
      <c r="A15" s="639">
        <v>5</v>
      </c>
      <c r="B15" s="583" t="s">
        <v>24</v>
      </c>
      <c r="C15" s="368" t="s">
        <v>24</v>
      </c>
      <c r="D15" s="632">
        <v>2020</v>
      </c>
      <c r="E15" s="297">
        <v>1164</v>
      </c>
      <c r="F15" s="97">
        <v>750</v>
      </c>
      <c r="G15" s="96">
        <f t="shared" si="5"/>
        <v>64.432989690721655</v>
      </c>
      <c r="H15" s="665">
        <f>+[1]PNN1!H15</f>
        <v>1897</v>
      </c>
      <c r="I15" s="665">
        <v>1150</v>
      </c>
      <c r="J15" s="667">
        <f t="shared" si="6"/>
        <v>60.622034791776493</v>
      </c>
      <c r="K15" s="665">
        <v>1901</v>
      </c>
      <c r="L15" s="680">
        <v>1150</v>
      </c>
      <c r="M15" s="667">
        <f t="shared" si="7"/>
        <v>60.494476591267755</v>
      </c>
      <c r="N15" s="682">
        <v>206</v>
      </c>
      <c r="O15" s="667">
        <f t="shared" si="4"/>
        <v>10.836401893740137</v>
      </c>
    </row>
    <row r="16" spans="1:16" ht="18" customHeight="1">
      <c r="A16" s="640"/>
      <c r="B16" s="584"/>
      <c r="C16" s="368" t="s">
        <v>312</v>
      </c>
      <c r="D16" s="633"/>
      <c r="E16" s="297">
        <v>620</v>
      </c>
      <c r="F16" s="472">
        <v>321</v>
      </c>
      <c r="G16" s="96">
        <f t="shared" si="5"/>
        <v>51.774193548387096</v>
      </c>
      <c r="H16" s="666"/>
      <c r="I16" s="666"/>
      <c r="J16" s="668"/>
      <c r="K16" s="666"/>
      <c r="L16" s="681"/>
      <c r="M16" s="668"/>
      <c r="N16" s="683"/>
      <c r="O16" s="668"/>
    </row>
    <row r="17" spans="1:15" ht="20.25" customHeight="1">
      <c r="A17" s="288">
        <v>6</v>
      </c>
      <c r="B17" s="572" t="s">
        <v>25</v>
      </c>
      <c r="C17" s="573"/>
      <c r="D17" s="192">
        <v>2020</v>
      </c>
      <c r="E17" s="297">
        <v>951</v>
      </c>
      <c r="F17" s="97">
        <v>506</v>
      </c>
      <c r="G17" s="96">
        <f t="shared" si="5"/>
        <v>53.207150368033652</v>
      </c>
      <c r="H17" s="97">
        <f>+[1]PNN1!H17</f>
        <v>1057</v>
      </c>
      <c r="I17" s="97">
        <v>685</v>
      </c>
      <c r="J17" s="96">
        <f t="shared" si="6"/>
        <v>64.806054872280043</v>
      </c>
      <c r="K17" s="97">
        <v>1107</v>
      </c>
      <c r="L17" s="410">
        <v>685</v>
      </c>
      <c r="M17" s="96">
        <f t="shared" si="7"/>
        <v>61.878952122854557</v>
      </c>
      <c r="N17" s="414">
        <v>43</v>
      </c>
      <c r="O17" s="96">
        <f t="shared" si="4"/>
        <v>3.8843721770551038</v>
      </c>
    </row>
    <row r="18" spans="1:15" ht="21" customHeight="1">
      <c r="A18" s="288">
        <v>7</v>
      </c>
      <c r="B18" s="572" t="s">
        <v>26</v>
      </c>
      <c r="C18" s="573"/>
      <c r="D18" s="192">
        <v>2015</v>
      </c>
      <c r="E18" s="297">
        <v>1265</v>
      </c>
      <c r="F18" s="97">
        <v>721</v>
      </c>
      <c r="G18" s="96">
        <f t="shared" si="5"/>
        <v>56.996047430830046</v>
      </c>
      <c r="H18" s="97">
        <v>1331</v>
      </c>
      <c r="I18" s="97">
        <v>815</v>
      </c>
      <c r="J18" s="96">
        <f>I18/H18*100</f>
        <v>61.232156273478587</v>
      </c>
      <c r="K18" s="97">
        <v>1326</v>
      </c>
      <c r="L18" s="410">
        <v>801</v>
      </c>
      <c r="M18" s="96">
        <f t="shared" si="7"/>
        <v>60.407239819004523</v>
      </c>
      <c r="N18" s="414">
        <v>51</v>
      </c>
      <c r="O18" s="96">
        <f t="shared" si="4"/>
        <v>3.8461538461538463</v>
      </c>
    </row>
    <row r="19" spans="1:15" ht="18" customHeight="1">
      <c r="A19" s="639">
        <v>8</v>
      </c>
      <c r="B19" s="583" t="s">
        <v>27</v>
      </c>
      <c r="C19" s="368" t="s">
        <v>313</v>
      </c>
      <c r="D19" s="632">
        <v>2020</v>
      </c>
      <c r="E19" s="297">
        <v>1692</v>
      </c>
      <c r="F19" s="97">
        <v>995</v>
      </c>
      <c r="G19" s="96">
        <f t="shared" si="5"/>
        <v>58.806146572104026</v>
      </c>
      <c r="H19" s="665">
        <f>+[1]PNN1!H19</f>
        <v>2512</v>
      </c>
      <c r="I19" s="665">
        <v>1620</v>
      </c>
      <c r="J19" s="667">
        <f t="shared" si="6"/>
        <v>64.490445859872608</v>
      </c>
      <c r="K19" s="665">
        <f>1501+1063</f>
        <v>2564</v>
      </c>
      <c r="L19" s="680">
        <v>1582</v>
      </c>
      <c r="M19" s="667">
        <f t="shared" si="7"/>
        <v>61.700468018720741</v>
      </c>
      <c r="N19" s="682">
        <v>167</v>
      </c>
      <c r="O19" s="667">
        <f>N19/K19*100</f>
        <v>6.513260530421217</v>
      </c>
    </row>
    <row r="20" spans="1:15" ht="18" customHeight="1">
      <c r="A20" s="640"/>
      <c r="B20" s="584"/>
      <c r="C20" s="368" t="s">
        <v>314</v>
      </c>
      <c r="D20" s="633"/>
      <c r="E20" s="297">
        <v>827</v>
      </c>
      <c r="F20" s="97">
        <v>428</v>
      </c>
      <c r="G20" s="96">
        <f t="shared" si="5"/>
        <v>51.75332527206772</v>
      </c>
      <c r="H20" s="666"/>
      <c r="I20" s="666"/>
      <c r="J20" s="668"/>
      <c r="K20" s="666"/>
      <c r="L20" s="681"/>
      <c r="M20" s="668"/>
      <c r="N20" s="683"/>
      <c r="O20" s="668"/>
    </row>
    <row r="21" spans="1:15" ht="21.75" customHeight="1">
      <c r="A21" s="288">
        <v>9</v>
      </c>
      <c r="B21" s="572" t="s">
        <v>28</v>
      </c>
      <c r="C21" s="573"/>
      <c r="D21" s="192">
        <v>2017</v>
      </c>
      <c r="E21" s="297">
        <v>1400</v>
      </c>
      <c r="F21" s="97">
        <v>687.36</v>
      </c>
      <c r="G21" s="96">
        <f t="shared" si="5"/>
        <v>49.097142857142856</v>
      </c>
      <c r="H21" s="97">
        <v>1365</v>
      </c>
      <c r="I21" s="97">
        <v>831</v>
      </c>
      <c r="J21" s="96">
        <f>I21/H21*100</f>
        <v>60.879120879120876</v>
      </c>
      <c r="K21" s="97">
        <v>1507</v>
      </c>
      <c r="L21" s="410">
        <v>918</v>
      </c>
      <c r="M21" s="96">
        <f t="shared" si="7"/>
        <v>60.915726609157261</v>
      </c>
      <c r="N21" s="414">
        <v>63</v>
      </c>
      <c r="O21" s="96">
        <f t="shared" ref="O21:O36" si="8">N21/K21*100</f>
        <v>4.1804910418049106</v>
      </c>
    </row>
    <row r="22" spans="1:15" s="354" customFormat="1" ht="21.75" customHeight="1">
      <c r="A22" s="288">
        <v>10</v>
      </c>
      <c r="B22" s="572" t="s">
        <v>29</v>
      </c>
      <c r="C22" s="573"/>
      <c r="D22" s="192">
        <v>2014</v>
      </c>
      <c r="E22" s="297">
        <v>1535</v>
      </c>
      <c r="F22" s="97">
        <v>876</v>
      </c>
      <c r="G22" s="96">
        <f t="shared" si="5"/>
        <v>57.068403908794785</v>
      </c>
      <c r="H22" s="97">
        <v>1430</v>
      </c>
      <c r="I22" s="97">
        <v>925</v>
      </c>
      <c r="J22" s="96">
        <f>I22/H22*100</f>
        <v>64.685314685314694</v>
      </c>
      <c r="K22" s="97">
        <v>1703</v>
      </c>
      <c r="L22" s="410">
        <v>1703</v>
      </c>
      <c r="M22" s="372">
        <f t="shared" si="7"/>
        <v>100</v>
      </c>
      <c r="N22" s="414">
        <v>187</v>
      </c>
      <c r="O22" s="96">
        <f t="shared" si="8"/>
        <v>10.980622431004109</v>
      </c>
    </row>
    <row r="23" spans="1:15" ht="21.75" customHeight="1">
      <c r="A23" s="288">
        <v>11</v>
      </c>
      <c r="B23" s="572" t="s">
        <v>30</v>
      </c>
      <c r="C23" s="573"/>
      <c r="D23" s="192">
        <v>2019</v>
      </c>
      <c r="E23" s="297">
        <v>1469</v>
      </c>
      <c r="F23" s="97">
        <v>678</v>
      </c>
      <c r="G23" s="96">
        <f t="shared" si="5"/>
        <v>46.153846153846153</v>
      </c>
      <c r="H23" s="97">
        <v>1625</v>
      </c>
      <c r="I23" s="97">
        <v>1010</v>
      </c>
      <c r="J23" s="96">
        <f>I23/H23*100</f>
        <v>62.153846153846146</v>
      </c>
      <c r="K23" s="97">
        <v>1715</v>
      </c>
      <c r="L23" s="410">
        <v>1149</v>
      </c>
      <c r="M23" s="372">
        <f t="shared" si="7"/>
        <v>66.997084548104951</v>
      </c>
      <c r="N23" s="414">
        <v>1149</v>
      </c>
      <c r="O23" s="96">
        <f t="shared" si="8"/>
        <v>66.997084548104951</v>
      </c>
    </row>
    <row r="24" spans="1:15" ht="21.75" customHeight="1">
      <c r="A24" s="288">
        <v>12</v>
      </c>
      <c r="B24" s="572" t="s">
        <v>31</v>
      </c>
      <c r="C24" s="573"/>
      <c r="D24" s="192">
        <v>2015</v>
      </c>
      <c r="E24" s="297">
        <v>1484</v>
      </c>
      <c r="F24" s="97">
        <v>817</v>
      </c>
      <c r="G24" s="96">
        <f t="shared" si="5"/>
        <v>55.053908355795144</v>
      </c>
      <c r="H24" s="97">
        <v>1506</v>
      </c>
      <c r="I24" s="97">
        <v>941</v>
      </c>
      <c r="J24" s="96">
        <f>I24/H24*100</f>
        <v>62.483399734395753</v>
      </c>
      <c r="K24" s="97">
        <v>1565</v>
      </c>
      <c r="L24" s="410">
        <v>975</v>
      </c>
      <c r="M24" s="372">
        <f t="shared" si="7"/>
        <v>62.300319488817891</v>
      </c>
      <c r="N24" s="414">
        <v>817</v>
      </c>
      <c r="O24" s="96">
        <f t="shared" si="8"/>
        <v>52.204472843450475</v>
      </c>
    </row>
    <row r="25" spans="1:15" ht="20.25" customHeight="1">
      <c r="A25" s="288">
        <v>13</v>
      </c>
      <c r="B25" s="572" t="s">
        <v>32</v>
      </c>
      <c r="C25" s="573"/>
      <c r="D25" s="192">
        <v>2016</v>
      </c>
      <c r="E25" s="297">
        <v>1362</v>
      </c>
      <c r="F25" s="97">
        <v>678</v>
      </c>
      <c r="G25" s="96">
        <f t="shared" si="5"/>
        <v>49.779735682819378</v>
      </c>
      <c r="H25" s="97">
        <v>1095</v>
      </c>
      <c r="I25" s="97">
        <v>682</v>
      </c>
      <c r="J25" s="96">
        <f>I25/H25*100</f>
        <v>62.283105022831052</v>
      </c>
      <c r="K25" s="97">
        <v>1185</v>
      </c>
      <c r="L25" s="410">
        <v>850</v>
      </c>
      <c r="M25" s="372">
        <f t="shared" si="7"/>
        <v>71.729957805907176</v>
      </c>
      <c r="N25" s="414">
        <v>843</v>
      </c>
      <c r="O25" s="96">
        <f t="shared" si="8"/>
        <v>71.139240506329116</v>
      </c>
    </row>
    <row r="26" spans="1:15" s="354" customFormat="1" ht="19.5" customHeight="1">
      <c r="A26" s="288">
        <v>14</v>
      </c>
      <c r="B26" s="572" t="s">
        <v>33</v>
      </c>
      <c r="C26" s="573"/>
      <c r="D26" s="192">
        <v>2017</v>
      </c>
      <c r="E26" s="297">
        <v>1579</v>
      </c>
      <c r="F26" s="97">
        <v>690</v>
      </c>
      <c r="G26" s="96">
        <f t="shared" si="5"/>
        <v>43.698543381887269</v>
      </c>
      <c r="H26" s="97">
        <v>1489</v>
      </c>
      <c r="I26" s="97">
        <v>932</v>
      </c>
      <c r="J26" s="96">
        <f t="shared" si="6"/>
        <v>62.592343854936196</v>
      </c>
      <c r="K26" s="97">
        <v>1519</v>
      </c>
      <c r="L26" s="410">
        <v>1519</v>
      </c>
      <c r="M26" s="372">
        <f t="shared" si="7"/>
        <v>100</v>
      </c>
      <c r="N26" s="414">
        <v>752</v>
      </c>
      <c r="O26" s="96">
        <f t="shared" si="8"/>
        <v>49.506254114549044</v>
      </c>
    </row>
    <row r="27" spans="1:15" s="354" customFormat="1" ht="20.25" customHeight="1">
      <c r="A27" s="288">
        <v>15</v>
      </c>
      <c r="B27" s="572" t="s">
        <v>34</v>
      </c>
      <c r="C27" s="573"/>
      <c r="D27" s="192">
        <v>2017</v>
      </c>
      <c r="E27" s="297">
        <v>1906</v>
      </c>
      <c r="F27" s="97">
        <v>1017</v>
      </c>
      <c r="G27" s="96">
        <f t="shared" si="5"/>
        <v>53.357817418677854</v>
      </c>
      <c r="H27" s="97">
        <v>1913</v>
      </c>
      <c r="I27" s="97">
        <v>1422</v>
      </c>
      <c r="J27" s="96">
        <f t="shared" si="6"/>
        <v>74.333507579717718</v>
      </c>
      <c r="K27" s="97">
        <v>2072</v>
      </c>
      <c r="L27" s="410">
        <v>2072</v>
      </c>
      <c r="M27" s="372">
        <f t="shared" si="7"/>
        <v>100</v>
      </c>
      <c r="N27" s="414">
        <v>493</v>
      </c>
      <c r="O27" s="96">
        <f t="shared" si="8"/>
        <v>23.793436293436294</v>
      </c>
    </row>
    <row r="28" spans="1:15" ht="20.25" customHeight="1">
      <c r="A28" s="288">
        <v>16</v>
      </c>
      <c r="B28" s="572" t="s">
        <v>35</v>
      </c>
      <c r="C28" s="573"/>
      <c r="D28" s="192">
        <v>2016</v>
      </c>
      <c r="E28" s="298">
        <v>2941</v>
      </c>
      <c r="F28" s="94">
        <v>1035</v>
      </c>
      <c r="G28" s="96">
        <f t="shared" si="5"/>
        <v>35.192111526691598</v>
      </c>
      <c r="H28" s="97">
        <v>3105</v>
      </c>
      <c r="I28" s="94">
        <v>1897</v>
      </c>
      <c r="J28" s="96">
        <f>I28/H28*100</f>
        <v>61.095008051529788</v>
      </c>
      <c r="K28" s="97">
        <v>3315</v>
      </c>
      <c r="L28" s="411">
        <v>2018</v>
      </c>
      <c r="M28" s="372">
        <f t="shared" si="7"/>
        <v>60.874811463046754</v>
      </c>
      <c r="N28" s="414"/>
      <c r="O28" s="96"/>
    </row>
    <row r="29" spans="1:15" ht="21.75" customHeight="1">
      <c r="A29" s="288">
        <v>17</v>
      </c>
      <c r="B29" s="572" t="s">
        <v>36</v>
      </c>
      <c r="C29" s="573"/>
      <c r="D29" s="192">
        <v>2019</v>
      </c>
      <c r="E29" s="297">
        <v>1264</v>
      </c>
      <c r="F29" s="97">
        <v>610</v>
      </c>
      <c r="G29" s="96">
        <f t="shared" si="5"/>
        <v>48.25949367088608</v>
      </c>
      <c r="H29" s="97">
        <v>1330</v>
      </c>
      <c r="I29" s="97">
        <v>816</v>
      </c>
      <c r="J29" s="96">
        <f t="shared" si="6"/>
        <v>61.353383458646618</v>
      </c>
      <c r="K29" s="97">
        <v>1382</v>
      </c>
      <c r="L29" s="410">
        <v>869</v>
      </c>
      <c r="M29" s="372">
        <f t="shared" si="7"/>
        <v>62.879884225759767</v>
      </c>
      <c r="N29" s="414"/>
      <c r="O29" s="96"/>
    </row>
    <row r="30" spans="1:15" ht="20.25" customHeight="1">
      <c r="A30" s="288">
        <v>18</v>
      </c>
      <c r="B30" s="572" t="s">
        <v>37</v>
      </c>
      <c r="C30" s="573"/>
      <c r="D30" s="192">
        <v>2020</v>
      </c>
      <c r="E30" s="297">
        <v>1676</v>
      </c>
      <c r="F30" s="178">
        <v>914</v>
      </c>
      <c r="G30" s="96">
        <f t="shared" si="5"/>
        <v>54.534606205250604</v>
      </c>
      <c r="H30" s="97">
        <f>+[1]PNN1!H30</f>
        <v>1744</v>
      </c>
      <c r="I30" s="178">
        <v>1117</v>
      </c>
      <c r="J30" s="96">
        <f t="shared" si="6"/>
        <v>64.048165137614674</v>
      </c>
      <c r="K30" s="97">
        <v>1744</v>
      </c>
      <c r="L30" s="412">
        <v>1117</v>
      </c>
      <c r="M30" s="372">
        <f t="shared" si="7"/>
        <v>64.048165137614674</v>
      </c>
      <c r="N30" s="414"/>
      <c r="O30" s="96"/>
    </row>
    <row r="31" spans="1:15" ht="21" customHeight="1">
      <c r="A31" s="288">
        <v>19</v>
      </c>
      <c r="B31" s="572" t="s">
        <v>38</v>
      </c>
      <c r="C31" s="573"/>
      <c r="D31" s="192">
        <v>2020</v>
      </c>
      <c r="E31" s="297">
        <v>2305</v>
      </c>
      <c r="F31" s="97">
        <v>1123</v>
      </c>
      <c r="G31" s="96">
        <f t="shared" si="5"/>
        <v>48.720173535791758</v>
      </c>
      <c r="H31" s="97">
        <f>+[1]PNN1!H31</f>
        <v>2648</v>
      </c>
      <c r="I31" s="97">
        <v>1697</v>
      </c>
      <c r="J31" s="96">
        <f t="shared" si="6"/>
        <v>64.086102719033235</v>
      </c>
      <c r="K31" s="97">
        <v>2657</v>
      </c>
      <c r="L31" s="410">
        <v>1643</v>
      </c>
      <c r="M31" s="372">
        <f t="shared" si="7"/>
        <v>61.836657884832512</v>
      </c>
      <c r="N31" s="414"/>
      <c r="O31" s="96"/>
    </row>
    <row r="32" spans="1:15" ht="20.25" customHeight="1">
      <c r="A32" s="288">
        <v>20</v>
      </c>
      <c r="B32" s="572" t="s">
        <v>39</v>
      </c>
      <c r="C32" s="573"/>
      <c r="D32" s="192">
        <v>2020</v>
      </c>
      <c r="E32" s="297">
        <v>1610</v>
      </c>
      <c r="F32" s="97">
        <v>295</v>
      </c>
      <c r="G32" s="96">
        <f t="shared" si="5"/>
        <v>18.322981366459629</v>
      </c>
      <c r="H32" s="97">
        <f>+[1]PNN1!H32</f>
        <v>1850</v>
      </c>
      <c r="I32" s="97">
        <v>1114</v>
      </c>
      <c r="J32" s="96">
        <f t="shared" si="6"/>
        <v>60.21621621621621</v>
      </c>
      <c r="K32" s="97">
        <v>1948</v>
      </c>
      <c r="L32" s="410">
        <v>1169</v>
      </c>
      <c r="M32" s="372">
        <f t="shared" si="7"/>
        <v>60.01026694045175</v>
      </c>
      <c r="N32" s="414"/>
      <c r="O32" s="96"/>
    </row>
    <row r="33" spans="1:15" ht="20.25" customHeight="1">
      <c r="A33" s="288">
        <v>21</v>
      </c>
      <c r="B33" s="572" t="s">
        <v>40</v>
      </c>
      <c r="C33" s="573"/>
      <c r="D33" s="192">
        <v>2019</v>
      </c>
      <c r="E33" s="297">
        <v>966</v>
      </c>
      <c r="F33" s="97">
        <v>460</v>
      </c>
      <c r="G33" s="96">
        <f t="shared" si="5"/>
        <v>47.619047619047613</v>
      </c>
      <c r="H33" s="97">
        <v>1111</v>
      </c>
      <c r="I33" s="97">
        <v>702</v>
      </c>
      <c r="J33" s="96">
        <f>I33/H33*100</f>
        <v>63.18631863186318</v>
      </c>
      <c r="K33" s="97">
        <v>1153</v>
      </c>
      <c r="L33" s="410">
        <v>701</v>
      </c>
      <c r="M33" s="372">
        <f t="shared" si="7"/>
        <v>60.797918473547263</v>
      </c>
      <c r="N33" s="414">
        <v>828</v>
      </c>
      <c r="O33" s="96">
        <f t="shared" si="8"/>
        <v>71.812662619254127</v>
      </c>
    </row>
    <row r="34" spans="1:15" ht="20.25" customHeight="1">
      <c r="A34" s="288">
        <v>22</v>
      </c>
      <c r="B34" s="572" t="s">
        <v>41</v>
      </c>
      <c r="C34" s="573"/>
      <c r="D34" s="192">
        <v>2018</v>
      </c>
      <c r="E34" s="297">
        <v>1070</v>
      </c>
      <c r="F34" s="97">
        <v>299</v>
      </c>
      <c r="G34" s="96">
        <f t="shared" si="5"/>
        <v>27.943925233644862</v>
      </c>
      <c r="H34" s="97">
        <f>+[1]PNN1!H34</f>
        <v>1172</v>
      </c>
      <c r="I34" s="97">
        <v>768</v>
      </c>
      <c r="J34" s="96">
        <f t="shared" si="6"/>
        <v>65.529010238907844</v>
      </c>
      <c r="K34" s="97">
        <v>1172</v>
      </c>
      <c r="L34" s="410">
        <v>706</v>
      </c>
      <c r="M34" s="372">
        <f t="shared" si="7"/>
        <v>60.238907849829346</v>
      </c>
      <c r="N34" s="414"/>
      <c r="O34" s="96"/>
    </row>
    <row r="35" spans="1:15" ht="19.5" customHeight="1">
      <c r="A35" s="288">
        <v>23</v>
      </c>
      <c r="B35" s="572" t="s">
        <v>42</v>
      </c>
      <c r="C35" s="573"/>
      <c r="D35" s="192">
        <v>2020</v>
      </c>
      <c r="E35" s="297">
        <v>1423</v>
      </c>
      <c r="F35" s="97">
        <v>361</v>
      </c>
      <c r="G35" s="96">
        <f t="shared" si="5"/>
        <v>25.368938861560085</v>
      </c>
      <c r="H35" s="97">
        <f>+[1]PNN1!H35</f>
        <v>1599</v>
      </c>
      <c r="I35" s="97">
        <v>991</v>
      </c>
      <c r="J35" s="96">
        <f t="shared" si="6"/>
        <v>61.97623514696685</v>
      </c>
      <c r="K35" s="97">
        <v>1601</v>
      </c>
      <c r="L35" s="410">
        <v>991</v>
      </c>
      <c r="M35" s="372">
        <f t="shared" si="7"/>
        <v>61.898813241723929</v>
      </c>
      <c r="N35" s="414"/>
      <c r="O35" s="96"/>
    </row>
    <row r="36" spans="1:15" s="354" customFormat="1" ht="21" customHeight="1">
      <c r="A36" s="288">
        <v>24</v>
      </c>
      <c r="B36" s="572" t="s">
        <v>43</v>
      </c>
      <c r="C36" s="573"/>
      <c r="D36" s="192">
        <v>2013</v>
      </c>
      <c r="E36" s="299">
        <v>1147</v>
      </c>
      <c r="F36" s="97">
        <v>706</v>
      </c>
      <c r="G36" s="96">
        <f t="shared" si="5"/>
        <v>61.551874455100261</v>
      </c>
      <c r="H36" s="97">
        <v>1141</v>
      </c>
      <c r="I36" s="97">
        <v>825</v>
      </c>
      <c r="J36" s="96">
        <f t="shared" si="6"/>
        <v>72.304995617879058</v>
      </c>
      <c r="K36" s="97">
        <v>1229</v>
      </c>
      <c r="L36" s="410">
        <v>1229</v>
      </c>
      <c r="M36" s="372">
        <f t="shared" si="7"/>
        <v>100</v>
      </c>
      <c r="N36" s="414">
        <v>298</v>
      </c>
      <c r="O36" s="96">
        <f t="shared" si="8"/>
        <v>24.247355573637101</v>
      </c>
    </row>
    <row r="37" spans="1:15" ht="21" customHeight="1">
      <c r="A37" s="288">
        <v>25</v>
      </c>
      <c r="B37" s="572" t="s">
        <v>44</v>
      </c>
      <c r="C37" s="573"/>
      <c r="D37" s="192">
        <v>2020</v>
      </c>
      <c r="E37" s="297">
        <v>1054</v>
      </c>
      <c r="F37" s="97">
        <v>562</v>
      </c>
      <c r="G37" s="96">
        <f t="shared" si="5"/>
        <v>53.320683111954459</v>
      </c>
      <c r="H37" s="97">
        <f>+[1]PNN1!H37</f>
        <v>1125</v>
      </c>
      <c r="I37" s="97">
        <v>798</v>
      </c>
      <c r="J37" s="96">
        <f t="shared" si="6"/>
        <v>70.933333333333337</v>
      </c>
      <c r="K37" s="97">
        <v>1156</v>
      </c>
      <c r="L37" s="410">
        <v>722</v>
      </c>
      <c r="M37" s="96">
        <f t="shared" si="7"/>
        <v>62.456747404844293</v>
      </c>
      <c r="N37" s="414"/>
      <c r="O37" s="96"/>
    </row>
    <row r="38" spans="1:15" ht="21.75" customHeight="1">
      <c r="A38" s="288">
        <v>26</v>
      </c>
      <c r="B38" s="572" t="s">
        <v>45</v>
      </c>
      <c r="C38" s="573"/>
      <c r="D38" s="192">
        <v>2016</v>
      </c>
      <c r="E38" s="297">
        <v>1418</v>
      </c>
      <c r="F38" s="95">
        <v>302</v>
      </c>
      <c r="G38" s="96">
        <f t="shared" si="5"/>
        <v>21.297602256699577</v>
      </c>
      <c r="H38" s="97">
        <v>1146</v>
      </c>
      <c r="I38" s="95">
        <v>728</v>
      </c>
      <c r="J38" s="96">
        <f>I38/H38*100</f>
        <v>63.525305410122165</v>
      </c>
      <c r="K38" s="97">
        <v>1744</v>
      </c>
      <c r="L38" s="413">
        <v>1053</v>
      </c>
      <c r="M38" s="96">
        <f t="shared" si="7"/>
        <v>60.378440366972477</v>
      </c>
      <c r="N38" s="414"/>
      <c r="O38" s="96"/>
    </row>
    <row r="39" spans="1:15" ht="21" customHeight="1">
      <c r="A39" s="288">
        <v>27</v>
      </c>
      <c r="B39" s="642" t="s">
        <v>46</v>
      </c>
      <c r="C39" s="642"/>
      <c r="D39" s="192">
        <v>2013</v>
      </c>
      <c r="E39" s="297">
        <v>1227</v>
      </c>
      <c r="F39" s="97">
        <v>704</v>
      </c>
      <c r="G39" s="96">
        <f t="shared" si="5"/>
        <v>57.375713121434387</v>
      </c>
      <c r="H39" s="97">
        <v>1227</v>
      </c>
      <c r="I39" s="97">
        <v>745</v>
      </c>
      <c r="J39" s="96">
        <f>I39/H39*100</f>
        <v>60.717196414017927</v>
      </c>
      <c r="K39" s="97">
        <v>1258</v>
      </c>
      <c r="L39" s="410">
        <v>756</v>
      </c>
      <c r="M39" s="96">
        <f t="shared" si="7"/>
        <v>60.095389507154216</v>
      </c>
      <c r="N39" s="414"/>
      <c r="O39" s="96"/>
    </row>
    <row r="40" spans="1:15" ht="20.25" customHeight="1">
      <c r="A40" s="639">
        <v>28</v>
      </c>
      <c r="B40" s="643" t="s">
        <v>47</v>
      </c>
      <c r="C40" s="368" t="s">
        <v>47</v>
      </c>
      <c r="D40" s="632">
        <v>2020</v>
      </c>
      <c r="E40" s="300">
        <v>830</v>
      </c>
      <c r="F40" s="97">
        <v>484</v>
      </c>
      <c r="G40" s="96">
        <f t="shared" si="5"/>
        <v>58.313253012048193</v>
      </c>
      <c r="H40" s="665">
        <f>+[1]PNN1!H40</f>
        <v>2121</v>
      </c>
      <c r="I40" s="665">
        <v>1304</v>
      </c>
      <c r="J40" s="667">
        <f t="shared" si="6"/>
        <v>61.48043375766148</v>
      </c>
      <c r="K40" s="665">
        <v>2194</v>
      </c>
      <c r="L40" s="680">
        <v>1318</v>
      </c>
      <c r="M40" s="667">
        <f t="shared" si="7"/>
        <v>60.072926162260707</v>
      </c>
      <c r="N40" s="682"/>
      <c r="O40" s="684"/>
    </row>
    <row r="41" spans="1:15" ht="24" customHeight="1">
      <c r="A41" s="640"/>
      <c r="B41" s="643"/>
      <c r="C41" s="368" t="s">
        <v>315</v>
      </c>
      <c r="D41" s="633"/>
      <c r="E41" s="300">
        <v>1232</v>
      </c>
      <c r="F41" s="97">
        <v>704</v>
      </c>
      <c r="G41" s="96">
        <f t="shared" si="5"/>
        <v>57.142857142857139</v>
      </c>
      <c r="H41" s="666"/>
      <c r="I41" s="666"/>
      <c r="J41" s="668"/>
      <c r="K41" s="666"/>
      <c r="L41" s="681"/>
      <c r="M41" s="668"/>
      <c r="N41" s="683"/>
      <c r="O41" s="685"/>
    </row>
    <row r="42" spans="1:15" ht="23.25" customHeight="1">
      <c r="A42" s="639">
        <v>29</v>
      </c>
      <c r="B42" s="641" t="s">
        <v>48</v>
      </c>
      <c r="C42" s="11" t="s">
        <v>316</v>
      </c>
      <c r="D42" s="376">
        <v>2014</v>
      </c>
      <c r="E42" s="300">
        <v>1704</v>
      </c>
      <c r="F42" s="97">
        <v>752</v>
      </c>
      <c r="G42" s="96">
        <f t="shared" si="5"/>
        <v>44.131455399061032</v>
      </c>
      <c r="H42" s="97">
        <v>2850</v>
      </c>
      <c r="I42" s="97">
        <v>2242</v>
      </c>
      <c r="J42" s="96">
        <f>I42/H42*100</f>
        <v>78.666666666666657</v>
      </c>
      <c r="K42" s="665">
        <v>3657</v>
      </c>
      <c r="L42" s="665">
        <v>3557</v>
      </c>
      <c r="M42" s="667">
        <f>L42/K42*100</f>
        <v>97.265518184304085</v>
      </c>
      <c r="N42" s="665">
        <v>3256</v>
      </c>
      <c r="O42" s="667">
        <f>N42/K42*100</f>
        <v>89.034727919059335</v>
      </c>
    </row>
    <row r="43" spans="1:15" ht="24" customHeight="1">
      <c r="A43" s="640"/>
      <c r="B43" s="641"/>
      <c r="C43" s="115" t="s">
        <v>317</v>
      </c>
      <c r="D43" s="376"/>
      <c r="E43" s="300">
        <v>1103</v>
      </c>
      <c r="F43" s="97">
        <v>842</v>
      </c>
      <c r="G43" s="96">
        <f t="shared" si="5"/>
        <v>76.337262012692648</v>
      </c>
      <c r="H43" s="471"/>
      <c r="I43" s="471"/>
      <c r="J43" s="471"/>
      <c r="K43" s="666"/>
      <c r="L43" s="666"/>
      <c r="M43" s="668"/>
      <c r="N43" s="666"/>
      <c r="O43" s="668"/>
    </row>
  </sheetData>
  <mergeCells count="87">
    <mergeCell ref="H19:H20"/>
    <mergeCell ref="H15:H16"/>
    <mergeCell ref="I15:I16"/>
    <mergeCell ref="J15:J16"/>
    <mergeCell ref="H40:H41"/>
    <mergeCell ref="I40:I41"/>
    <mergeCell ref="J40:J41"/>
    <mergeCell ref="N40:N41"/>
    <mergeCell ref="O15:O16"/>
    <mergeCell ref="I19:I20"/>
    <mergeCell ref="J19:J20"/>
    <mergeCell ref="K19:K20"/>
    <mergeCell ref="O40:O41"/>
    <mergeCell ref="M19:M20"/>
    <mergeCell ref="M15:M16"/>
    <mergeCell ref="N19:N20"/>
    <mergeCell ref="O19:O20"/>
    <mergeCell ref="N15:N16"/>
    <mergeCell ref="D15:D16"/>
    <mergeCell ref="D19:D20"/>
    <mergeCell ref="D40:D41"/>
    <mergeCell ref="K6:O6"/>
    <mergeCell ref="N7:O7"/>
    <mergeCell ref="L7:L8"/>
    <mergeCell ref="D6:D8"/>
    <mergeCell ref="E7:E8"/>
    <mergeCell ref="F7:F8"/>
    <mergeCell ref="G7:G8"/>
    <mergeCell ref="L15:L16"/>
    <mergeCell ref="L19:L20"/>
    <mergeCell ref="L40:L41"/>
    <mergeCell ref="K15:K16"/>
    <mergeCell ref="K40:K41"/>
    <mergeCell ref="M40:M41"/>
    <mergeCell ref="B32:C32"/>
    <mergeCell ref="B33:C33"/>
    <mergeCell ref="B34:C34"/>
    <mergeCell ref="B35:C35"/>
    <mergeCell ref="A42:A43"/>
    <mergeCell ref="B42:B43"/>
    <mergeCell ref="B36:C36"/>
    <mergeCell ref="B37:C37"/>
    <mergeCell ref="B38:C38"/>
    <mergeCell ref="B39:C39"/>
    <mergeCell ref="A40:A41"/>
    <mergeCell ref="B40:B41"/>
    <mergeCell ref="B27:C27"/>
    <mergeCell ref="B28:C28"/>
    <mergeCell ref="B29:C29"/>
    <mergeCell ref="B30:C30"/>
    <mergeCell ref="B31:C31"/>
    <mergeCell ref="B22:C22"/>
    <mergeCell ref="B23:C23"/>
    <mergeCell ref="B24:C24"/>
    <mergeCell ref="B25:C25"/>
    <mergeCell ref="B26:C26"/>
    <mergeCell ref="B17:C17"/>
    <mergeCell ref="B18:C18"/>
    <mergeCell ref="A19:A20"/>
    <mergeCell ref="B19:B20"/>
    <mergeCell ref="B21:C21"/>
    <mergeCell ref="B12:C12"/>
    <mergeCell ref="B13:C13"/>
    <mergeCell ref="B14:C14"/>
    <mergeCell ref="A15:A16"/>
    <mergeCell ref="B15:B16"/>
    <mergeCell ref="A10:C10"/>
    <mergeCell ref="B11:C11"/>
    <mergeCell ref="A9:C9"/>
    <mergeCell ref="A1:B1"/>
    <mergeCell ref="A2:M2"/>
    <mergeCell ref="A3:M3"/>
    <mergeCell ref="A4:M4"/>
    <mergeCell ref="E6:G6"/>
    <mergeCell ref="H6:J6"/>
    <mergeCell ref="A6:A8"/>
    <mergeCell ref="B6:C8"/>
    <mergeCell ref="M7:M8"/>
    <mergeCell ref="H7:H8"/>
    <mergeCell ref="I7:I8"/>
    <mergeCell ref="J7:J8"/>
    <mergeCell ref="K7:K8"/>
    <mergeCell ref="N42:N43"/>
    <mergeCell ref="O42:O43"/>
    <mergeCell ref="M42:M43"/>
    <mergeCell ref="L42:L43"/>
    <mergeCell ref="K42:K43"/>
  </mergeCells>
  <pageMargins left="0.7" right="0.2" top="0.5" bottom="0.5" header="0.3" footer="0.3"/>
  <pageSetup paperSize="9" orientation="landscape" verticalDpi="0" r:id="rId1"/>
  <drawing r:id="rId2"/>
</worksheet>
</file>

<file path=xl/worksheets/sheet11.xml><?xml version="1.0" encoding="utf-8"?>
<worksheet xmlns="http://schemas.openxmlformats.org/spreadsheetml/2006/main" xmlns:r="http://schemas.openxmlformats.org/officeDocument/2006/relationships">
  <dimension ref="A1:M43"/>
  <sheetViews>
    <sheetView workbookViewId="0">
      <selection sqref="A1:B1"/>
    </sheetView>
  </sheetViews>
  <sheetFormatPr defaultRowHeight="18.75"/>
  <cols>
    <col min="1" max="1" width="4.140625" style="19" customWidth="1"/>
    <col min="2" max="2" width="11.85546875" style="19" customWidth="1"/>
    <col min="3" max="3" width="12" style="19" customWidth="1"/>
    <col min="4" max="4" width="11.140625" style="19" customWidth="1"/>
    <col min="5" max="5" width="11.7109375" style="19" customWidth="1"/>
    <col min="6" max="6" width="11.28515625" style="19" customWidth="1"/>
    <col min="7" max="7" width="8.28515625" style="19" customWidth="1"/>
    <col min="8" max="8" width="10.5703125" style="19" customWidth="1"/>
    <col min="9" max="9" width="11.42578125" style="19" customWidth="1"/>
    <col min="10" max="10" width="9.85546875" style="19" customWidth="1"/>
    <col min="11" max="11" width="11" style="19" customWidth="1"/>
    <col min="12" max="12" width="11.5703125" style="19" customWidth="1"/>
    <col min="13" max="13" width="7.85546875" style="19" customWidth="1"/>
    <col min="14" max="16384" width="9.140625" style="19"/>
  </cols>
  <sheetData>
    <row r="1" spans="1:13">
      <c r="A1" s="548" t="s">
        <v>1168</v>
      </c>
      <c r="B1" s="548"/>
      <c r="C1" s="62"/>
    </row>
    <row r="2" spans="1:13">
      <c r="A2" s="549" t="s">
        <v>137</v>
      </c>
      <c r="B2" s="549"/>
      <c r="C2" s="549"/>
      <c r="D2" s="549"/>
      <c r="E2" s="549"/>
      <c r="F2" s="549"/>
      <c r="G2" s="549"/>
      <c r="H2" s="549"/>
      <c r="I2" s="549"/>
      <c r="J2" s="549"/>
      <c r="K2" s="549"/>
      <c r="L2" s="549"/>
      <c r="M2" s="549"/>
    </row>
    <row r="3" spans="1:13">
      <c r="A3" s="549" t="s">
        <v>56</v>
      </c>
      <c r="B3" s="549"/>
      <c r="C3" s="549"/>
      <c r="D3" s="549"/>
      <c r="E3" s="549"/>
      <c r="F3" s="549"/>
      <c r="G3" s="549"/>
      <c r="H3" s="549"/>
      <c r="I3" s="549"/>
      <c r="J3" s="549"/>
      <c r="K3" s="549"/>
      <c r="L3" s="549"/>
      <c r="M3" s="549"/>
    </row>
    <row r="4" spans="1:13">
      <c r="A4" s="691" t="s">
        <v>1073</v>
      </c>
      <c r="B4" s="691"/>
      <c r="C4" s="691"/>
      <c r="D4" s="691"/>
      <c r="E4" s="691"/>
      <c r="F4" s="691"/>
      <c r="G4" s="691"/>
      <c r="H4" s="691"/>
      <c r="I4" s="691"/>
      <c r="J4" s="691"/>
      <c r="K4" s="691"/>
      <c r="L4" s="691"/>
      <c r="M4" s="691"/>
    </row>
    <row r="5" spans="1:13" ht="16.5" customHeight="1"/>
    <row r="6" spans="1:13" ht="59.25" customHeight="1">
      <c r="A6" s="561" t="s">
        <v>0</v>
      </c>
      <c r="B6" s="562" t="s">
        <v>1</v>
      </c>
      <c r="C6" s="563"/>
      <c r="D6" s="634" t="s">
        <v>2</v>
      </c>
      <c r="E6" s="560" t="s">
        <v>138</v>
      </c>
      <c r="F6" s="560"/>
      <c r="G6" s="560"/>
      <c r="H6" s="560" t="s">
        <v>141</v>
      </c>
      <c r="I6" s="560"/>
      <c r="J6" s="560"/>
      <c r="K6" s="560" t="s">
        <v>898</v>
      </c>
      <c r="L6" s="560"/>
      <c r="M6" s="560"/>
    </row>
    <row r="7" spans="1:13" ht="71.25" customHeight="1">
      <c r="A7" s="561"/>
      <c r="B7" s="564"/>
      <c r="C7" s="565"/>
      <c r="D7" s="663"/>
      <c r="E7" s="634" t="s">
        <v>139</v>
      </c>
      <c r="F7" s="634" t="s">
        <v>140</v>
      </c>
      <c r="G7" s="634" t="s">
        <v>4</v>
      </c>
      <c r="H7" s="634" t="s">
        <v>139</v>
      </c>
      <c r="I7" s="634" t="s">
        <v>140</v>
      </c>
      <c r="J7" s="634" t="s">
        <v>4</v>
      </c>
      <c r="K7" s="634" t="s">
        <v>139</v>
      </c>
      <c r="L7" s="634" t="s">
        <v>140</v>
      </c>
      <c r="M7" s="634" t="s">
        <v>4</v>
      </c>
    </row>
    <row r="8" spans="1:13" ht="23.25" customHeight="1">
      <c r="A8" s="561"/>
      <c r="B8" s="566"/>
      <c r="C8" s="567"/>
      <c r="D8" s="635"/>
      <c r="E8" s="635"/>
      <c r="F8" s="635"/>
      <c r="G8" s="635"/>
      <c r="H8" s="635"/>
      <c r="I8" s="635"/>
      <c r="J8" s="635"/>
      <c r="K8" s="635"/>
      <c r="L8" s="635"/>
      <c r="M8" s="635"/>
    </row>
    <row r="9" spans="1:13" ht="25.5" customHeight="1">
      <c r="A9" s="688" t="s">
        <v>51</v>
      </c>
      <c r="B9" s="689"/>
      <c r="C9" s="690"/>
      <c r="D9" s="93"/>
      <c r="E9" s="301">
        <f>SUM(E11:E43)</f>
        <v>5144</v>
      </c>
      <c r="F9" s="301">
        <f t="shared" ref="F9:L9" si="0">SUM(F11:F43)</f>
        <v>4561</v>
      </c>
      <c r="G9" s="302">
        <f t="shared" ref="G9:G10" si="1">F9/E9*100</f>
        <v>88.666407465007779</v>
      </c>
      <c r="H9" s="318" t="s">
        <v>886</v>
      </c>
      <c r="I9" s="318" t="s">
        <v>886</v>
      </c>
      <c r="J9" s="319" t="s">
        <v>886</v>
      </c>
      <c r="K9" s="301">
        <f t="shared" si="0"/>
        <v>7151</v>
      </c>
      <c r="L9" s="301">
        <f t="shared" si="0"/>
        <v>7151</v>
      </c>
      <c r="M9" s="302">
        <f t="shared" ref="M9:M10" si="2">L9/K9*100</f>
        <v>100</v>
      </c>
    </row>
    <row r="10" spans="1:13" ht="25.5" customHeight="1">
      <c r="A10" s="688" t="s">
        <v>50</v>
      </c>
      <c r="B10" s="689"/>
      <c r="C10" s="690"/>
      <c r="D10" s="93"/>
      <c r="E10" s="301">
        <f>SUM(E11:E41)</f>
        <v>3484</v>
      </c>
      <c r="F10" s="301">
        <f t="shared" ref="F10:L10" si="3">SUM(F11:F41)</f>
        <v>3077</v>
      </c>
      <c r="G10" s="302">
        <f t="shared" si="1"/>
        <v>88.318025258323757</v>
      </c>
      <c r="H10" s="318" t="s">
        <v>886</v>
      </c>
      <c r="I10" s="318" t="s">
        <v>886</v>
      </c>
      <c r="J10" s="319" t="s">
        <v>886</v>
      </c>
      <c r="K10" s="301">
        <f t="shared" si="3"/>
        <v>4781</v>
      </c>
      <c r="L10" s="301">
        <f t="shared" si="3"/>
        <v>4781</v>
      </c>
      <c r="M10" s="302">
        <f t="shared" si="2"/>
        <v>100</v>
      </c>
    </row>
    <row r="11" spans="1:13">
      <c r="A11" s="38">
        <v>1</v>
      </c>
      <c r="B11" s="572" t="s">
        <v>20</v>
      </c>
      <c r="C11" s="573"/>
      <c r="D11" s="2">
        <v>2019</v>
      </c>
      <c r="E11" s="303">
        <v>15</v>
      </c>
      <c r="F11" s="303">
        <v>10</v>
      </c>
      <c r="G11" s="304">
        <f>F11/E11*100</f>
        <v>66.666666666666657</v>
      </c>
      <c r="H11" s="303">
        <v>31</v>
      </c>
      <c r="I11" s="303">
        <v>31</v>
      </c>
      <c r="J11" s="304">
        <f>I11/H11*100</f>
        <v>100</v>
      </c>
      <c r="K11" s="303">
        <v>31</v>
      </c>
      <c r="L11" s="303">
        <v>31</v>
      </c>
      <c r="M11" s="304">
        <f>L11/K11*100</f>
        <v>100</v>
      </c>
    </row>
    <row r="12" spans="1:13">
      <c r="A12" s="38">
        <v>2</v>
      </c>
      <c r="B12" s="572" t="s">
        <v>21</v>
      </c>
      <c r="C12" s="573"/>
      <c r="D12" s="2">
        <v>2020</v>
      </c>
      <c r="E12" s="305">
        <v>24</v>
      </c>
      <c r="F12" s="305">
        <v>22</v>
      </c>
      <c r="G12" s="304">
        <f>F12/E12*100</f>
        <v>91.666666666666657</v>
      </c>
      <c r="H12" s="303">
        <v>36</v>
      </c>
      <c r="I12" s="303">
        <v>36</v>
      </c>
      <c r="J12" s="304">
        <f>I12/H12*100</f>
        <v>100</v>
      </c>
      <c r="K12" s="303">
        <v>36</v>
      </c>
      <c r="L12" s="303">
        <v>36</v>
      </c>
      <c r="M12" s="304">
        <f>L12/K12*100</f>
        <v>100</v>
      </c>
    </row>
    <row r="13" spans="1:13">
      <c r="A13" s="38">
        <v>3</v>
      </c>
      <c r="B13" s="572" t="s">
        <v>22</v>
      </c>
      <c r="C13" s="573"/>
      <c r="D13" s="2">
        <v>2020</v>
      </c>
      <c r="E13" s="303">
        <v>20</v>
      </c>
      <c r="F13" s="303">
        <v>20</v>
      </c>
      <c r="G13" s="304">
        <f>F13/E13*100</f>
        <v>100</v>
      </c>
      <c r="H13" s="303">
        <v>43</v>
      </c>
      <c r="I13" s="303">
        <v>43</v>
      </c>
      <c r="J13" s="304">
        <f>I13/H13*100</f>
        <v>100</v>
      </c>
      <c r="K13" s="303">
        <v>43</v>
      </c>
      <c r="L13" s="303">
        <v>43</v>
      </c>
      <c r="M13" s="304">
        <f>L13/K13*100</f>
        <v>100</v>
      </c>
    </row>
    <row r="14" spans="1:13">
      <c r="A14" s="38">
        <v>4</v>
      </c>
      <c r="B14" s="572" t="s">
        <v>23</v>
      </c>
      <c r="C14" s="573"/>
      <c r="D14" s="2">
        <v>2020</v>
      </c>
      <c r="E14" s="305">
        <v>160</v>
      </c>
      <c r="F14" s="305">
        <v>90</v>
      </c>
      <c r="G14" s="304" t="s">
        <v>331</v>
      </c>
      <c r="H14" s="305">
        <v>280</v>
      </c>
      <c r="I14" s="305">
        <v>280</v>
      </c>
      <c r="J14" s="304">
        <v>100</v>
      </c>
      <c r="K14" s="305">
        <v>280</v>
      </c>
      <c r="L14" s="305">
        <v>280</v>
      </c>
      <c r="M14" s="304">
        <v>100</v>
      </c>
    </row>
    <row r="15" spans="1:13">
      <c r="A15" s="639">
        <v>5</v>
      </c>
      <c r="B15" s="583" t="s">
        <v>24</v>
      </c>
      <c r="C15" s="70" t="s">
        <v>24</v>
      </c>
      <c r="D15" s="558">
        <v>2020</v>
      </c>
      <c r="E15" s="305">
        <v>215</v>
      </c>
      <c r="F15" s="305">
        <v>195</v>
      </c>
      <c r="G15" s="306">
        <f>F15/E15*100</f>
        <v>90.697674418604649</v>
      </c>
      <c r="H15" s="646">
        <v>224</v>
      </c>
      <c r="I15" s="646">
        <v>201</v>
      </c>
      <c r="J15" s="686">
        <f>I15/H15*100</f>
        <v>89.732142857142861</v>
      </c>
      <c r="K15" s="694">
        <v>315</v>
      </c>
      <c r="L15" s="694">
        <v>315</v>
      </c>
      <c r="M15" s="686">
        <f>L15/K15*100</f>
        <v>100</v>
      </c>
    </row>
    <row r="16" spans="1:13">
      <c r="A16" s="640"/>
      <c r="B16" s="584"/>
      <c r="C16" s="70" t="s">
        <v>312</v>
      </c>
      <c r="D16" s="559"/>
      <c r="E16" s="307">
        <v>15</v>
      </c>
      <c r="F16" s="307">
        <v>14</v>
      </c>
      <c r="G16" s="308">
        <f>F16/E16*100</f>
        <v>93.333333333333329</v>
      </c>
      <c r="H16" s="647"/>
      <c r="I16" s="647"/>
      <c r="J16" s="687"/>
      <c r="K16" s="695"/>
      <c r="L16" s="695"/>
      <c r="M16" s="687"/>
    </row>
    <row r="17" spans="1:13">
      <c r="A17" s="38">
        <v>6</v>
      </c>
      <c r="B17" s="572" t="s">
        <v>25</v>
      </c>
      <c r="C17" s="573"/>
      <c r="D17" s="2">
        <v>2020</v>
      </c>
      <c r="E17" s="305">
        <v>4</v>
      </c>
      <c r="F17" s="305">
        <v>4</v>
      </c>
      <c r="G17" s="304">
        <v>100</v>
      </c>
      <c r="H17" s="305">
        <v>6</v>
      </c>
      <c r="I17" s="305">
        <v>6</v>
      </c>
      <c r="J17" s="304">
        <v>100</v>
      </c>
      <c r="K17" s="305">
        <v>6</v>
      </c>
      <c r="L17" s="305">
        <v>6</v>
      </c>
      <c r="M17" s="304">
        <v>100</v>
      </c>
    </row>
    <row r="18" spans="1:13">
      <c r="A18" s="38">
        <v>7</v>
      </c>
      <c r="B18" s="572" t="s">
        <v>26</v>
      </c>
      <c r="C18" s="573"/>
      <c r="D18" s="2">
        <v>2015</v>
      </c>
      <c r="E18" s="305">
        <v>65</v>
      </c>
      <c r="F18" s="305">
        <v>62</v>
      </c>
      <c r="G18" s="304">
        <f>F18/E18*100</f>
        <v>95.384615384615387</v>
      </c>
      <c r="H18" s="305">
        <v>81</v>
      </c>
      <c r="I18" s="305">
        <v>81</v>
      </c>
      <c r="J18" s="304">
        <f>I18/H18*100</f>
        <v>100</v>
      </c>
      <c r="K18" s="305">
        <v>98</v>
      </c>
      <c r="L18" s="305">
        <v>98</v>
      </c>
      <c r="M18" s="304">
        <f>L18/K18*100</f>
        <v>100</v>
      </c>
    </row>
    <row r="19" spans="1:13">
      <c r="A19" s="639">
        <v>8</v>
      </c>
      <c r="B19" s="583" t="s">
        <v>27</v>
      </c>
      <c r="C19" s="70" t="s">
        <v>313</v>
      </c>
      <c r="D19" s="558">
        <v>2020</v>
      </c>
      <c r="E19" s="305">
        <v>85</v>
      </c>
      <c r="F19" s="305">
        <v>64</v>
      </c>
      <c r="G19" s="304">
        <v>75</v>
      </c>
      <c r="H19" s="646">
        <v>91</v>
      </c>
      <c r="I19" s="646">
        <v>91</v>
      </c>
      <c r="J19" s="686">
        <v>100</v>
      </c>
      <c r="K19" s="694">
        <v>91</v>
      </c>
      <c r="L19" s="694">
        <v>91</v>
      </c>
      <c r="M19" s="696">
        <v>100</v>
      </c>
    </row>
    <row r="20" spans="1:13">
      <c r="A20" s="640"/>
      <c r="B20" s="584"/>
      <c r="C20" s="70" t="s">
        <v>314</v>
      </c>
      <c r="D20" s="559"/>
      <c r="E20" s="305">
        <v>81</v>
      </c>
      <c r="F20" s="305">
        <v>57</v>
      </c>
      <c r="G20" s="304">
        <v>70</v>
      </c>
      <c r="H20" s="647"/>
      <c r="I20" s="647"/>
      <c r="J20" s="687"/>
      <c r="K20" s="695"/>
      <c r="L20" s="695"/>
      <c r="M20" s="697"/>
    </row>
    <row r="21" spans="1:13">
      <c r="A21" s="38">
        <v>9</v>
      </c>
      <c r="B21" s="572" t="s">
        <v>28</v>
      </c>
      <c r="C21" s="573"/>
      <c r="D21" s="2">
        <v>2017</v>
      </c>
      <c r="E21" s="305">
        <v>180</v>
      </c>
      <c r="F21" s="305">
        <v>140</v>
      </c>
      <c r="G21" s="304">
        <v>77.78</v>
      </c>
      <c r="H21" s="305">
        <v>199</v>
      </c>
      <c r="I21" s="305">
        <v>199</v>
      </c>
      <c r="J21" s="304">
        <v>100</v>
      </c>
      <c r="K21" s="305">
        <v>210</v>
      </c>
      <c r="L21" s="305">
        <v>210</v>
      </c>
      <c r="M21" s="304">
        <v>100</v>
      </c>
    </row>
    <row r="22" spans="1:13">
      <c r="A22" s="38">
        <v>10</v>
      </c>
      <c r="B22" s="572" t="s">
        <v>29</v>
      </c>
      <c r="C22" s="573"/>
      <c r="D22" s="2">
        <v>2014</v>
      </c>
      <c r="E22" s="303">
        <v>92</v>
      </c>
      <c r="F22" s="303">
        <v>56</v>
      </c>
      <c r="G22" s="304">
        <f>F22/E22*100</f>
        <v>60.869565217391312</v>
      </c>
      <c r="H22" s="303">
        <v>175</v>
      </c>
      <c r="I22" s="303">
        <v>140</v>
      </c>
      <c r="J22" s="304">
        <f>I22/H22*100</f>
        <v>80</v>
      </c>
      <c r="K22" s="303">
        <v>312</v>
      </c>
      <c r="L22" s="303">
        <v>312</v>
      </c>
      <c r="M22" s="304">
        <f>L22/K22*100</f>
        <v>100</v>
      </c>
    </row>
    <row r="23" spans="1:13">
      <c r="A23" s="38">
        <v>11</v>
      </c>
      <c r="B23" s="572" t="s">
        <v>30</v>
      </c>
      <c r="C23" s="573"/>
      <c r="D23" s="2">
        <v>2019</v>
      </c>
      <c r="E23" s="303">
        <v>84</v>
      </c>
      <c r="F23" s="303">
        <v>84</v>
      </c>
      <c r="G23" s="304">
        <f>F23/E23*100</f>
        <v>100</v>
      </c>
      <c r="H23" s="303">
        <v>63</v>
      </c>
      <c r="I23" s="303">
        <v>63</v>
      </c>
      <c r="J23" s="304">
        <f>I23/H23*100</f>
        <v>100</v>
      </c>
      <c r="K23" s="303">
        <v>63</v>
      </c>
      <c r="L23" s="303">
        <v>63</v>
      </c>
      <c r="M23" s="304">
        <f>L23/K23*100</f>
        <v>100</v>
      </c>
    </row>
    <row r="24" spans="1:13">
      <c r="A24" s="38">
        <v>12</v>
      </c>
      <c r="B24" s="572" t="s">
        <v>31</v>
      </c>
      <c r="C24" s="573"/>
      <c r="D24" s="2">
        <v>2015</v>
      </c>
      <c r="E24" s="305">
        <v>21</v>
      </c>
      <c r="F24" s="305">
        <v>21</v>
      </c>
      <c r="G24" s="304">
        <v>100</v>
      </c>
      <c r="H24" s="305">
        <v>26</v>
      </c>
      <c r="I24" s="305">
        <v>26</v>
      </c>
      <c r="J24" s="304">
        <v>100</v>
      </c>
      <c r="K24" s="305">
        <v>29</v>
      </c>
      <c r="L24" s="305">
        <v>29</v>
      </c>
      <c r="M24" s="304">
        <v>100</v>
      </c>
    </row>
    <row r="25" spans="1:13">
      <c r="A25" s="38">
        <v>13</v>
      </c>
      <c r="B25" s="572" t="s">
        <v>32</v>
      </c>
      <c r="C25" s="573"/>
      <c r="D25" s="2">
        <v>2016</v>
      </c>
      <c r="E25" s="305">
        <v>359</v>
      </c>
      <c r="F25" s="305">
        <v>305</v>
      </c>
      <c r="G25" s="304">
        <f>F25/E25*100</f>
        <v>84.958217270194993</v>
      </c>
      <c r="H25" s="305">
        <v>267</v>
      </c>
      <c r="I25" s="305">
        <v>267</v>
      </c>
      <c r="J25" s="304">
        <f>I25/H25*100</f>
        <v>100</v>
      </c>
      <c r="K25" s="305">
        <v>275</v>
      </c>
      <c r="L25" s="305">
        <v>275</v>
      </c>
      <c r="M25" s="304">
        <f>L25/K25*100</f>
        <v>100</v>
      </c>
    </row>
    <row r="26" spans="1:13">
      <c r="A26" s="38">
        <v>14</v>
      </c>
      <c r="B26" s="572" t="s">
        <v>33</v>
      </c>
      <c r="C26" s="573"/>
      <c r="D26" s="2">
        <v>2017</v>
      </c>
      <c r="E26" s="305">
        <v>95</v>
      </c>
      <c r="F26" s="305">
        <v>93</v>
      </c>
      <c r="G26" s="304">
        <v>97.9</v>
      </c>
      <c r="H26" s="305">
        <v>103</v>
      </c>
      <c r="I26" s="305">
        <v>103</v>
      </c>
      <c r="J26" s="304">
        <v>100</v>
      </c>
      <c r="K26" s="305">
        <v>103</v>
      </c>
      <c r="L26" s="305">
        <v>103</v>
      </c>
      <c r="M26" s="304">
        <v>100</v>
      </c>
    </row>
    <row r="27" spans="1:13">
      <c r="A27" s="38">
        <v>15</v>
      </c>
      <c r="B27" s="572" t="s">
        <v>34</v>
      </c>
      <c r="C27" s="573"/>
      <c r="D27" s="2">
        <v>2017</v>
      </c>
      <c r="E27" s="303">
        <v>372</v>
      </c>
      <c r="F27" s="303">
        <v>372</v>
      </c>
      <c r="G27" s="304">
        <f>F27/E27*100</f>
        <v>100</v>
      </c>
      <c r="H27" s="303">
        <v>467</v>
      </c>
      <c r="I27" s="303">
        <v>467</v>
      </c>
      <c r="J27" s="304">
        <f>I27/H27*100</f>
        <v>100</v>
      </c>
      <c r="K27" s="303">
        <v>621</v>
      </c>
      <c r="L27" s="303">
        <v>621</v>
      </c>
      <c r="M27" s="304">
        <f>L27/K27*100</f>
        <v>100</v>
      </c>
    </row>
    <row r="28" spans="1:13">
      <c r="A28" s="38">
        <v>16</v>
      </c>
      <c r="B28" s="572" t="s">
        <v>35</v>
      </c>
      <c r="C28" s="573"/>
      <c r="D28" s="2">
        <v>2016</v>
      </c>
      <c r="E28" s="305">
        <v>824</v>
      </c>
      <c r="F28" s="305">
        <v>824</v>
      </c>
      <c r="G28" s="304">
        <v>100</v>
      </c>
      <c r="H28" s="305">
        <v>952</v>
      </c>
      <c r="I28" s="305">
        <v>952</v>
      </c>
      <c r="J28" s="304">
        <v>100</v>
      </c>
      <c r="K28" s="305">
        <v>1028</v>
      </c>
      <c r="L28" s="305">
        <v>1028</v>
      </c>
      <c r="M28" s="304">
        <v>100</v>
      </c>
    </row>
    <row r="29" spans="1:13">
      <c r="A29" s="38">
        <v>17</v>
      </c>
      <c r="B29" s="572" t="s">
        <v>36</v>
      </c>
      <c r="C29" s="573"/>
      <c r="D29" s="2">
        <v>2019</v>
      </c>
      <c r="E29" s="309">
        <v>63</v>
      </c>
      <c r="F29" s="309">
        <v>54</v>
      </c>
      <c r="G29" s="310">
        <f>F29/E29*100</f>
        <v>85.714285714285708</v>
      </c>
      <c r="H29" s="309">
        <v>149</v>
      </c>
      <c r="I29" s="309">
        <v>149</v>
      </c>
      <c r="J29" s="310">
        <f>I29/H29*100</f>
        <v>100</v>
      </c>
      <c r="K29" s="309">
        <v>188</v>
      </c>
      <c r="L29" s="309">
        <v>188</v>
      </c>
      <c r="M29" s="310">
        <f>L29/K29*100</f>
        <v>100</v>
      </c>
    </row>
    <row r="30" spans="1:13">
      <c r="A30" s="38">
        <v>18</v>
      </c>
      <c r="B30" s="692" t="s">
        <v>37</v>
      </c>
      <c r="C30" s="693"/>
      <c r="D30" s="2">
        <v>2020</v>
      </c>
      <c r="E30" s="305">
        <v>45</v>
      </c>
      <c r="F30" s="305">
        <v>39</v>
      </c>
      <c r="G30" s="304">
        <f>F30/E30*100</f>
        <v>86.666666666666671</v>
      </c>
      <c r="H30" s="305">
        <v>56</v>
      </c>
      <c r="I30" s="305">
        <v>56</v>
      </c>
      <c r="J30" s="304">
        <f>I30/H30*100</f>
        <v>100</v>
      </c>
      <c r="K30" s="305">
        <v>56</v>
      </c>
      <c r="L30" s="305">
        <v>56</v>
      </c>
      <c r="M30" s="304">
        <f>L30/K30*100</f>
        <v>100</v>
      </c>
    </row>
    <row r="31" spans="1:13">
      <c r="A31" s="38">
        <v>19</v>
      </c>
      <c r="B31" s="572" t="s">
        <v>38</v>
      </c>
      <c r="C31" s="573"/>
      <c r="D31" s="2">
        <v>2020</v>
      </c>
      <c r="E31" s="305">
        <v>26</v>
      </c>
      <c r="F31" s="305">
        <v>20</v>
      </c>
      <c r="G31" s="304">
        <v>77</v>
      </c>
      <c r="H31" s="305">
        <v>39</v>
      </c>
      <c r="I31" s="305">
        <v>39</v>
      </c>
      <c r="J31" s="304">
        <v>100</v>
      </c>
      <c r="K31" s="305">
        <v>39</v>
      </c>
      <c r="L31" s="305">
        <v>39</v>
      </c>
      <c r="M31" s="304">
        <v>100</v>
      </c>
    </row>
    <row r="32" spans="1:13">
      <c r="A32" s="38">
        <v>20</v>
      </c>
      <c r="B32" s="572" t="s">
        <v>39</v>
      </c>
      <c r="C32" s="573"/>
      <c r="D32" s="2">
        <v>2020</v>
      </c>
      <c r="E32" s="311">
        <v>88</v>
      </c>
      <c r="F32" s="311">
        <v>65</v>
      </c>
      <c r="G32" s="312">
        <v>83</v>
      </c>
      <c r="H32" s="311">
        <v>122</v>
      </c>
      <c r="I32" s="311">
        <v>122</v>
      </c>
      <c r="J32" s="312">
        <v>100</v>
      </c>
      <c r="K32" s="311">
        <v>122</v>
      </c>
      <c r="L32" s="311">
        <v>122</v>
      </c>
      <c r="M32" s="312">
        <v>100</v>
      </c>
    </row>
    <row r="33" spans="1:13">
      <c r="A33" s="38">
        <v>21</v>
      </c>
      <c r="B33" s="572" t="s">
        <v>40</v>
      </c>
      <c r="C33" s="573"/>
      <c r="D33" s="2">
        <v>2019</v>
      </c>
      <c r="E33" s="305">
        <v>29</v>
      </c>
      <c r="F33" s="305">
        <v>29</v>
      </c>
      <c r="G33" s="304">
        <f>F33/E33*100</f>
        <v>100</v>
      </c>
      <c r="H33" s="305">
        <v>66</v>
      </c>
      <c r="I33" s="305">
        <v>66</v>
      </c>
      <c r="J33" s="304">
        <f>I33/H33*100</f>
        <v>100</v>
      </c>
      <c r="K33" s="305">
        <v>69</v>
      </c>
      <c r="L33" s="305">
        <v>69</v>
      </c>
      <c r="M33" s="304">
        <f>L33/K33*100</f>
        <v>100</v>
      </c>
    </row>
    <row r="34" spans="1:13">
      <c r="A34" s="38">
        <v>22</v>
      </c>
      <c r="B34" s="572" t="s">
        <v>41</v>
      </c>
      <c r="C34" s="573"/>
      <c r="D34" s="2">
        <v>2018</v>
      </c>
      <c r="E34" s="305">
        <v>30</v>
      </c>
      <c r="F34" s="305">
        <v>25</v>
      </c>
      <c r="G34" s="304">
        <f>F34/E34*100</f>
        <v>83.333333333333343</v>
      </c>
      <c r="H34" s="305">
        <v>66</v>
      </c>
      <c r="I34" s="305">
        <v>66</v>
      </c>
      <c r="J34" s="304">
        <f>I34/H34*100</f>
        <v>100</v>
      </c>
      <c r="K34" s="305">
        <v>85</v>
      </c>
      <c r="L34" s="305">
        <v>85</v>
      </c>
      <c r="M34" s="304">
        <f>L34/K34*100</f>
        <v>100</v>
      </c>
    </row>
    <row r="35" spans="1:13">
      <c r="A35" s="38">
        <v>23</v>
      </c>
      <c r="B35" s="572" t="s">
        <v>42</v>
      </c>
      <c r="C35" s="573"/>
      <c r="D35" s="2">
        <v>2020</v>
      </c>
      <c r="E35" s="305">
        <v>92</v>
      </c>
      <c r="F35" s="305">
        <v>55</v>
      </c>
      <c r="G35" s="304">
        <f>F35/E35*100</f>
        <v>59.782608695652172</v>
      </c>
      <c r="H35" s="305">
        <v>105</v>
      </c>
      <c r="I35" s="305">
        <v>105</v>
      </c>
      <c r="J35" s="304">
        <f>I35/H35*100</f>
        <v>100</v>
      </c>
      <c r="K35" s="305">
        <v>105</v>
      </c>
      <c r="L35" s="305">
        <v>105</v>
      </c>
      <c r="M35" s="304">
        <f>L35/K35*100</f>
        <v>100</v>
      </c>
    </row>
    <row r="36" spans="1:13">
      <c r="A36" s="38">
        <v>24</v>
      </c>
      <c r="B36" s="572" t="s">
        <v>43</v>
      </c>
      <c r="C36" s="573"/>
      <c r="D36" s="2">
        <v>2013</v>
      </c>
      <c r="E36" s="305">
        <v>9</v>
      </c>
      <c r="F36" s="305">
        <v>9</v>
      </c>
      <c r="G36" s="304">
        <f>F36/E36*100</f>
        <v>100</v>
      </c>
      <c r="H36" s="305">
        <v>56</v>
      </c>
      <c r="I36" s="305">
        <v>11</v>
      </c>
      <c r="J36" s="304">
        <f>I36/H36*100</f>
        <v>19.642857142857142</v>
      </c>
      <c r="K36" s="305">
        <v>13</v>
      </c>
      <c r="L36" s="305">
        <v>13</v>
      </c>
      <c r="M36" s="304">
        <f>L36/K36*100</f>
        <v>100</v>
      </c>
    </row>
    <row r="37" spans="1:13">
      <c r="A37" s="38">
        <v>25</v>
      </c>
      <c r="B37" s="572" t="s">
        <v>44</v>
      </c>
      <c r="C37" s="573"/>
      <c r="D37" s="2">
        <v>2020</v>
      </c>
      <c r="E37" s="303">
        <v>22</v>
      </c>
      <c r="F37" s="303">
        <v>22</v>
      </c>
      <c r="G37" s="304">
        <f>F37/E37*100</f>
        <v>100</v>
      </c>
      <c r="H37" s="303">
        <v>26</v>
      </c>
      <c r="I37" s="303">
        <v>26</v>
      </c>
      <c r="J37" s="304">
        <f>I37/H37*100</f>
        <v>100</v>
      </c>
      <c r="K37" s="303">
        <v>26</v>
      </c>
      <c r="L37" s="303">
        <v>26</v>
      </c>
      <c r="M37" s="304">
        <f>L37/K37*100</f>
        <v>100</v>
      </c>
    </row>
    <row r="38" spans="1:13">
      <c r="A38" s="38">
        <v>26</v>
      </c>
      <c r="B38" s="572" t="s">
        <v>45</v>
      </c>
      <c r="C38" s="573"/>
      <c r="D38" s="2">
        <v>2016</v>
      </c>
      <c r="E38" s="305">
        <v>69</v>
      </c>
      <c r="F38" s="305">
        <v>69</v>
      </c>
      <c r="G38" s="304">
        <v>100</v>
      </c>
      <c r="H38" s="305">
        <v>86</v>
      </c>
      <c r="I38" s="305">
        <v>86</v>
      </c>
      <c r="J38" s="304">
        <v>100</v>
      </c>
      <c r="K38" s="305">
        <v>109</v>
      </c>
      <c r="L38" s="305">
        <v>109</v>
      </c>
      <c r="M38" s="304">
        <v>100</v>
      </c>
    </row>
    <row r="39" spans="1:13">
      <c r="A39" s="38">
        <v>27</v>
      </c>
      <c r="B39" s="642" t="s">
        <v>46</v>
      </c>
      <c r="C39" s="642"/>
      <c r="D39" s="2">
        <v>2013</v>
      </c>
      <c r="E39" s="305">
        <v>185</v>
      </c>
      <c r="F39" s="305">
        <v>160</v>
      </c>
      <c r="G39" s="304" t="s">
        <v>332</v>
      </c>
      <c r="H39" s="305">
        <v>210</v>
      </c>
      <c r="I39" s="305">
        <v>189</v>
      </c>
      <c r="J39" s="304">
        <v>90</v>
      </c>
      <c r="K39" s="305">
        <v>300</v>
      </c>
      <c r="L39" s="305">
        <v>300</v>
      </c>
      <c r="M39" s="304">
        <v>100</v>
      </c>
    </row>
    <row r="40" spans="1:13">
      <c r="A40" s="639">
        <v>28</v>
      </c>
      <c r="B40" s="643" t="s">
        <v>47</v>
      </c>
      <c r="C40" s="70" t="s">
        <v>47</v>
      </c>
      <c r="D40" s="558">
        <v>2020</v>
      </c>
      <c r="E40" s="305">
        <v>59</v>
      </c>
      <c r="F40" s="305">
        <v>50</v>
      </c>
      <c r="G40" s="304">
        <f>F40*100/E40</f>
        <v>84.745762711864401</v>
      </c>
      <c r="H40" s="700">
        <v>128</v>
      </c>
      <c r="I40" s="700">
        <v>128</v>
      </c>
      <c r="J40" s="696">
        <f>I40/H40*100</f>
        <v>100</v>
      </c>
      <c r="K40" s="700">
        <v>128</v>
      </c>
      <c r="L40" s="700">
        <v>128</v>
      </c>
      <c r="M40" s="696">
        <f>L40/K40*100</f>
        <v>100</v>
      </c>
    </row>
    <row r="41" spans="1:13">
      <c r="A41" s="640"/>
      <c r="B41" s="643"/>
      <c r="C41" s="70" t="s">
        <v>315</v>
      </c>
      <c r="D41" s="559"/>
      <c r="E41" s="305">
        <v>56</v>
      </c>
      <c r="F41" s="305">
        <v>47</v>
      </c>
      <c r="G41" s="304">
        <f>F41*100/E41</f>
        <v>83.928571428571431</v>
      </c>
      <c r="H41" s="701"/>
      <c r="I41" s="701"/>
      <c r="J41" s="697"/>
      <c r="K41" s="701"/>
      <c r="L41" s="701"/>
      <c r="M41" s="697"/>
    </row>
    <row r="42" spans="1:13">
      <c r="A42" s="639">
        <v>29</v>
      </c>
      <c r="B42" s="641" t="s">
        <v>48</v>
      </c>
      <c r="C42" s="219" t="s">
        <v>316</v>
      </c>
      <c r="D42" s="698">
        <v>2014</v>
      </c>
      <c r="E42" s="305">
        <v>1250</v>
      </c>
      <c r="F42" s="305">
        <v>1088</v>
      </c>
      <c r="G42" s="304">
        <v>87.4</v>
      </c>
      <c r="H42" s="305">
        <v>1320</v>
      </c>
      <c r="I42" s="305">
        <v>1279</v>
      </c>
      <c r="J42" s="304">
        <v>96.8</v>
      </c>
      <c r="K42" s="694">
        <v>2370</v>
      </c>
      <c r="L42" s="694">
        <v>2370</v>
      </c>
      <c r="M42" s="696">
        <v>100</v>
      </c>
    </row>
    <row r="43" spans="1:13">
      <c r="A43" s="640"/>
      <c r="B43" s="641"/>
      <c r="C43" s="237" t="s">
        <v>317</v>
      </c>
      <c r="D43" s="699"/>
      <c r="E43" s="305">
        <v>410</v>
      </c>
      <c r="F43" s="305">
        <v>396</v>
      </c>
      <c r="G43" s="304" t="s">
        <v>333</v>
      </c>
      <c r="H43" s="305"/>
      <c r="I43" s="305"/>
      <c r="J43" s="304"/>
      <c r="K43" s="695"/>
      <c r="L43" s="695"/>
      <c r="M43" s="697"/>
    </row>
  </sheetData>
  <mergeCells count="79">
    <mergeCell ref="D42:D43"/>
    <mergeCell ref="M40:M41"/>
    <mergeCell ref="K42:K43"/>
    <mergeCell ref="L42:L43"/>
    <mergeCell ref="M42:M43"/>
    <mergeCell ref="H40:H41"/>
    <mergeCell ref="I40:I41"/>
    <mergeCell ref="J40:J41"/>
    <mergeCell ref="K40:K41"/>
    <mergeCell ref="L40:L41"/>
    <mergeCell ref="D6:D8"/>
    <mergeCell ref="E7:E8"/>
    <mergeCell ref="F7:F8"/>
    <mergeCell ref="G7:G8"/>
    <mergeCell ref="H7:H8"/>
    <mergeCell ref="I7:I8"/>
    <mergeCell ref="J7:J8"/>
    <mergeCell ref="K7:K8"/>
    <mergeCell ref="L7:L8"/>
    <mergeCell ref="M7:M8"/>
    <mergeCell ref="K15:K16"/>
    <mergeCell ref="L15:L16"/>
    <mergeCell ref="M15:M16"/>
    <mergeCell ref="K19:K20"/>
    <mergeCell ref="L19:L20"/>
    <mergeCell ref="M19:M20"/>
    <mergeCell ref="B23:C23"/>
    <mergeCell ref="B24:C24"/>
    <mergeCell ref="B25:C25"/>
    <mergeCell ref="A42:A43"/>
    <mergeCell ref="B42:B43"/>
    <mergeCell ref="B36:C36"/>
    <mergeCell ref="B37:C37"/>
    <mergeCell ref="B38:C38"/>
    <mergeCell ref="B39:C39"/>
    <mergeCell ref="A40:A41"/>
    <mergeCell ref="B40:B41"/>
    <mergeCell ref="B35:C35"/>
    <mergeCell ref="B26:C26"/>
    <mergeCell ref="B27:C27"/>
    <mergeCell ref="B28:C28"/>
    <mergeCell ref="B29:C29"/>
    <mergeCell ref="B30:C30"/>
    <mergeCell ref="B31:C31"/>
    <mergeCell ref="B32:C32"/>
    <mergeCell ref="B33:C33"/>
    <mergeCell ref="B34:C34"/>
    <mergeCell ref="B18:C18"/>
    <mergeCell ref="A19:A20"/>
    <mergeCell ref="B19:B20"/>
    <mergeCell ref="B21:C21"/>
    <mergeCell ref="B22:C22"/>
    <mergeCell ref="B13:C13"/>
    <mergeCell ref="B14:C14"/>
    <mergeCell ref="A15:A16"/>
    <mergeCell ref="B15:B16"/>
    <mergeCell ref="B17:C17"/>
    <mergeCell ref="D15:D16"/>
    <mergeCell ref="D19:D20"/>
    <mergeCell ref="D40:D41"/>
    <mergeCell ref="A9:C9"/>
    <mergeCell ref="A1:B1"/>
    <mergeCell ref="A2:M2"/>
    <mergeCell ref="A3:M3"/>
    <mergeCell ref="A4:M4"/>
    <mergeCell ref="A6:A8"/>
    <mergeCell ref="B6:C8"/>
    <mergeCell ref="E6:G6"/>
    <mergeCell ref="H6:J6"/>
    <mergeCell ref="K6:M6"/>
    <mergeCell ref="A10:C10"/>
    <mergeCell ref="B11:C11"/>
    <mergeCell ref="B12:C12"/>
    <mergeCell ref="H15:H16"/>
    <mergeCell ref="I15:I16"/>
    <mergeCell ref="J15:J16"/>
    <mergeCell ref="H19:H20"/>
    <mergeCell ref="I19:I20"/>
    <mergeCell ref="J19:J20"/>
  </mergeCells>
  <pageMargins left="0.7" right="0.45" top="0.5" bottom="0.5" header="0.3" footer="0.3"/>
  <pageSetup paperSize="9" orientation="landscape" verticalDpi="0" r:id="rId1"/>
  <drawing r:id="rId2"/>
</worksheet>
</file>

<file path=xl/worksheets/sheet12.xml><?xml version="1.0" encoding="utf-8"?>
<worksheet xmlns="http://schemas.openxmlformats.org/spreadsheetml/2006/main" xmlns:r="http://schemas.openxmlformats.org/officeDocument/2006/relationships">
  <dimension ref="A1:M43"/>
  <sheetViews>
    <sheetView workbookViewId="0">
      <selection activeCell="R12" sqref="R12"/>
    </sheetView>
  </sheetViews>
  <sheetFormatPr defaultRowHeight="18.75"/>
  <cols>
    <col min="1" max="1" width="4.28515625" style="19" customWidth="1"/>
    <col min="2" max="2" width="11.5703125" style="19" customWidth="1"/>
    <col min="3" max="3" width="11.7109375" style="19" customWidth="1"/>
    <col min="4" max="4" width="7.85546875" style="19" customWidth="1"/>
    <col min="5" max="5" width="10.42578125" style="19" customWidth="1"/>
    <col min="6" max="6" width="13" style="19" customWidth="1"/>
    <col min="7" max="7" width="7.85546875" style="19" customWidth="1"/>
    <col min="8" max="8" width="10.5703125" style="19" customWidth="1"/>
    <col min="9" max="9" width="13.140625" style="19" customWidth="1"/>
    <col min="10" max="10" width="7.85546875" style="19" customWidth="1"/>
    <col min="11" max="11" width="10.5703125" style="19" customWidth="1"/>
    <col min="12" max="12" width="12.5703125" style="19" customWidth="1"/>
    <col min="13" max="13" width="7.7109375" style="19" customWidth="1"/>
    <col min="14" max="16384" width="9.140625" style="19"/>
  </cols>
  <sheetData>
    <row r="1" spans="1:13">
      <c r="A1" s="548" t="s">
        <v>1169</v>
      </c>
      <c r="B1" s="548"/>
      <c r="C1" s="62"/>
    </row>
    <row r="2" spans="1:13">
      <c r="A2" s="549" t="s">
        <v>142</v>
      </c>
      <c r="B2" s="549"/>
      <c r="C2" s="549"/>
      <c r="D2" s="549"/>
      <c r="E2" s="549"/>
      <c r="F2" s="549"/>
      <c r="G2" s="549"/>
      <c r="H2" s="549"/>
      <c r="I2" s="549"/>
      <c r="J2" s="549"/>
      <c r="K2" s="549"/>
      <c r="L2" s="549"/>
      <c r="M2" s="549"/>
    </row>
    <row r="3" spans="1:13">
      <c r="A3" s="549" t="s">
        <v>56</v>
      </c>
      <c r="B3" s="549"/>
      <c r="C3" s="549"/>
      <c r="D3" s="549"/>
      <c r="E3" s="549"/>
      <c r="F3" s="549"/>
      <c r="G3" s="549"/>
      <c r="H3" s="549"/>
      <c r="I3" s="549"/>
      <c r="J3" s="549"/>
      <c r="K3" s="549"/>
      <c r="L3" s="549"/>
      <c r="M3" s="549"/>
    </row>
    <row r="4" spans="1:13">
      <c r="A4" s="691" t="s">
        <v>1074</v>
      </c>
      <c r="B4" s="691"/>
      <c r="C4" s="691"/>
      <c r="D4" s="691"/>
      <c r="E4" s="691"/>
      <c r="F4" s="691"/>
      <c r="G4" s="691"/>
      <c r="H4" s="691"/>
      <c r="I4" s="691"/>
      <c r="J4" s="691"/>
      <c r="K4" s="691"/>
      <c r="L4" s="691"/>
      <c r="M4" s="691"/>
    </row>
    <row r="5" spans="1:13" ht="15" customHeight="1"/>
    <row r="6" spans="1:13" ht="48.75" customHeight="1">
      <c r="A6" s="561" t="s">
        <v>0</v>
      </c>
      <c r="B6" s="562" t="s">
        <v>1</v>
      </c>
      <c r="C6" s="563"/>
      <c r="D6" s="634" t="s">
        <v>2</v>
      </c>
      <c r="E6" s="560" t="s">
        <v>143</v>
      </c>
      <c r="F6" s="560"/>
      <c r="G6" s="560"/>
      <c r="H6" s="560" t="s">
        <v>145</v>
      </c>
      <c r="I6" s="560"/>
      <c r="J6" s="560"/>
      <c r="K6" s="560" t="s">
        <v>899</v>
      </c>
      <c r="L6" s="560"/>
      <c r="M6" s="560"/>
    </row>
    <row r="7" spans="1:13" ht="78.75" customHeight="1">
      <c r="A7" s="561"/>
      <c r="B7" s="564"/>
      <c r="C7" s="565"/>
      <c r="D7" s="663"/>
      <c r="E7" s="634" t="s">
        <v>3</v>
      </c>
      <c r="F7" s="634" t="s">
        <v>144</v>
      </c>
      <c r="G7" s="634" t="s">
        <v>4</v>
      </c>
      <c r="H7" s="634" t="s">
        <v>3</v>
      </c>
      <c r="I7" s="634" t="s">
        <v>144</v>
      </c>
      <c r="J7" s="634" t="s">
        <v>4</v>
      </c>
      <c r="K7" s="634" t="s">
        <v>3</v>
      </c>
      <c r="L7" s="634" t="s">
        <v>144</v>
      </c>
      <c r="M7" s="634" t="s">
        <v>4</v>
      </c>
    </row>
    <row r="8" spans="1:13" ht="18.75" customHeight="1">
      <c r="A8" s="561"/>
      <c r="B8" s="566"/>
      <c r="C8" s="567"/>
      <c r="D8" s="635"/>
      <c r="E8" s="635"/>
      <c r="F8" s="635"/>
      <c r="G8" s="635"/>
      <c r="H8" s="635"/>
      <c r="I8" s="635"/>
      <c r="J8" s="635"/>
      <c r="K8" s="635"/>
      <c r="L8" s="635"/>
      <c r="M8" s="635"/>
    </row>
    <row r="9" spans="1:13" ht="21" customHeight="1">
      <c r="A9" s="702" t="s">
        <v>51</v>
      </c>
      <c r="B9" s="703"/>
      <c r="C9" s="704"/>
      <c r="D9" s="98"/>
      <c r="E9" s="99">
        <f>SUM(E11:E43)</f>
        <v>44880</v>
      </c>
      <c r="F9" s="99">
        <f t="shared" ref="F9:L9" si="0">SUM(F11:F43)</f>
        <v>32109.371948035525</v>
      </c>
      <c r="G9" s="351">
        <f t="shared" ref="G9:G38" si="1">F9/E9*100</f>
        <v>71.544946408278804</v>
      </c>
      <c r="H9" s="315" t="s">
        <v>886</v>
      </c>
      <c r="I9" s="315" t="s">
        <v>886</v>
      </c>
      <c r="J9" s="316" t="s">
        <v>886</v>
      </c>
      <c r="K9" s="99">
        <f t="shared" si="0"/>
        <v>49438</v>
      </c>
      <c r="L9" s="99">
        <f t="shared" si="0"/>
        <v>46998</v>
      </c>
      <c r="M9" s="351">
        <f t="shared" ref="M9:M10" si="2">L9/K9*100</f>
        <v>95.064525263966999</v>
      </c>
    </row>
    <row r="10" spans="1:13" ht="23.25" customHeight="1">
      <c r="A10" s="702" t="s">
        <v>50</v>
      </c>
      <c r="B10" s="703"/>
      <c r="C10" s="704"/>
      <c r="D10" s="100"/>
      <c r="E10" s="101">
        <f>SUM(E11:E42)</f>
        <v>43777</v>
      </c>
      <c r="F10" s="101">
        <f t="shared" ref="F10:L10" si="3">SUM(F11:F41)</f>
        <v>30314.797211553592</v>
      </c>
      <c r="G10" s="351">
        <f t="shared" si="1"/>
        <v>69.248229005079367</v>
      </c>
      <c r="H10" s="317" t="s">
        <v>886</v>
      </c>
      <c r="I10" s="317" t="s">
        <v>886</v>
      </c>
      <c r="J10" s="316" t="s">
        <v>886</v>
      </c>
      <c r="K10" s="101">
        <f t="shared" si="3"/>
        <v>45781</v>
      </c>
      <c r="L10" s="101">
        <f t="shared" si="3"/>
        <v>43451</v>
      </c>
      <c r="M10" s="351">
        <f t="shared" si="2"/>
        <v>94.910552412572898</v>
      </c>
    </row>
    <row r="11" spans="1:13" ht="22.5" customHeight="1">
      <c r="A11" s="345">
        <v>1</v>
      </c>
      <c r="B11" s="572" t="s">
        <v>20</v>
      </c>
      <c r="C11" s="573"/>
      <c r="D11" s="192">
        <v>2019</v>
      </c>
      <c r="E11" s="481">
        <v>1185</v>
      </c>
      <c r="F11" s="481">
        <v>789.99999999999989</v>
      </c>
      <c r="G11" s="482">
        <f t="shared" si="1"/>
        <v>66.666666666666657</v>
      </c>
      <c r="H11" s="483">
        <v>1237</v>
      </c>
      <c r="I11" s="483">
        <v>1237</v>
      </c>
      <c r="J11" s="484">
        <f t="shared" ref="J11:J40" si="4">I11/H11*100</f>
        <v>100</v>
      </c>
      <c r="K11" s="485">
        <v>1237</v>
      </c>
      <c r="L11" s="486">
        <v>1193</v>
      </c>
      <c r="M11" s="487">
        <f>L11/K11*100</f>
        <v>96.443007275666943</v>
      </c>
    </row>
    <row r="12" spans="1:13" ht="21.75" customHeight="1">
      <c r="A12" s="345">
        <v>2</v>
      </c>
      <c r="B12" s="572" t="s">
        <v>21</v>
      </c>
      <c r="C12" s="573"/>
      <c r="D12" s="192">
        <v>2020</v>
      </c>
      <c r="E12" s="485">
        <v>1093</v>
      </c>
      <c r="F12" s="488">
        <v>709.87674825174838</v>
      </c>
      <c r="G12" s="482">
        <f t="shared" si="1"/>
        <v>64.947552447552454</v>
      </c>
      <c r="H12" s="485">
        <v>1177</v>
      </c>
      <c r="I12" s="489">
        <v>1118.9243421052631</v>
      </c>
      <c r="J12" s="484">
        <f t="shared" si="4"/>
        <v>95.065789473684205</v>
      </c>
      <c r="K12" s="485">
        <v>1188</v>
      </c>
      <c r="L12" s="490">
        <v>1129</v>
      </c>
      <c r="M12" s="487">
        <f t="shared" ref="M12:M15" si="5">L12/K12*100</f>
        <v>95.033670033670035</v>
      </c>
    </row>
    <row r="13" spans="1:13" ht="22.5" customHeight="1">
      <c r="A13" s="345">
        <v>3</v>
      </c>
      <c r="B13" s="572" t="s">
        <v>22</v>
      </c>
      <c r="C13" s="573"/>
      <c r="D13" s="192">
        <v>2020</v>
      </c>
      <c r="E13" s="485">
        <v>1303</v>
      </c>
      <c r="F13" s="488">
        <v>1011.2239263803681</v>
      </c>
      <c r="G13" s="482">
        <f t="shared" si="1"/>
        <v>77.607361963190186</v>
      </c>
      <c r="H13" s="485">
        <v>1509</v>
      </c>
      <c r="I13" s="489">
        <v>1432.4787018255579</v>
      </c>
      <c r="J13" s="484">
        <f t="shared" si="4"/>
        <v>94.929006085192697</v>
      </c>
      <c r="K13" s="485">
        <v>1499</v>
      </c>
      <c r="L13" s="490">
        <v>1423</v>
      </c>
      <c r="M13" s="487">
        <f t="shared" si="5"/>
        <v>94.929953302201469</v>
      </c>
    </row>
    <row r="14" spans="1:13" ht="22.5" customHeight="1">
      <c r="A14" s="345">
        <v>4</v>
      </c>
      <c r="B14" s="572" t="s">
        <v>23</v>
      </c>
      <c r="C14" s="573"/>
      <c r="D14" s="192">
        <v>2020</v>
      </c>
      <c r="E14" s="485">
        <v>1075</v>
      </c>
      <c r="F14" s="488">
        <v>671.875</v>
      </c>
      <c r="G14" s="482" t="s">
        <v>334</v>
      </c>
      <c r="H14" s="485">
        <v>1134</v>
      </c>
      <c r="I14" s="489">
        <v>1065.96</v>
      </c>
      <c r="J14" s="484">
        <v>94</v>
      </c>
      <c r="K14" s="485">
        <v>1140</v>
      </c>
      <c r="L14" s="490">
        <v>1072</v>
      </c>
      <c r="M14" s="487">
        <f t="shared" si="5"/>
        <v>94.035087719298247</v>
      </c>
    </row>
    <row r="15" spans="1:13" ht="22.5" customHeight="1">
      <c r="A15" s="568">
        <v>5</v>
      </c>
      <c r="B15" s="583" t="s">
        <v>24</v>
      </c>
      <c r="C15" s="480" t="s">
        <v>24</v>
      </c>
      <c r="D15" s="632">
        <v>2020</v>
      </c>
      <c r="E15" s="485">
        <v>1164</v>
      </c>
      <c r="F15" s="488">
        <v>966.12</v>
      </c>
      <c r="G15" s="482">
        <v>83</v>
      </c>
      <c r="H15" s="716">
        <v>1200</v>
      </c>
      <c r="I15" s="716">
        <v>1117</v>
      </c>
      <c r="J15" s="709">
        <v>93</v>
      </c>
      <c r="K15" s="707">
        <v>1901</v>
      </c>
      <c r="L15" s="708">
        <v>1775</v>
      </c>
      <c r="M15" s="711">
        <f t="shared" si="5"/>
        <v>93.371909521304573</v>
      </c>
    </row>
    <row r="16" spans="1:13" ht="22.5" customHeight="1">
      <c r="A16" s="569"/>
      <c r="B16" s="584"/>
      <c r="C16" s="480" t="s">
        <v>312</v>
      </c>
      <c r="D16" s="633"/>
      <c r="E16" s="485">
        <v>620</v>
      </c>
      <c r="F16" s="488">
        <v>483.01291248206604</v>
      </c>
      <c r="G16" s="482">
        <f>F16/E16*100</f>
        <v>77.905308464849369</v>
      </c>
      <c r="H16" s="717"/>
      <c r="I16" s="717"/>
      <c r="J16" s="710"/>
      <c r="K16" s="707"/>
      <c r="L16" s="708"/>
      <c r="M16" s="712"/>
    </row>
    <row r="17" spans="1:13" ht="21.75" customHeight="1">
      <c r="A17" s="345">
        <v>6</v>
      </c>
      <c r="B17" s="572" t="s">
        <v>25</v>
      </c>
      <c r="C17" s="573"/>
      <c r="D17" s="192">
        <v>2020</v>
      </c>
      <c r="E17" s="485">
        <v>951</v>
      </c>
      <c r="F17" s="488">
        <v>665.7</v>
      </c>
      <c r="G17" s="482" t="s">
        <v>335</v>
      </c>
      <c r="H17" s="485">
        <v>1106</v>
      </c>
      <c r="I17" s="489">
        <v>1077.2440000000001</v>
      </c>
      <c r="J17" s="484">
        <v>98.9</v>
      </c>
      <c r="K17" s="485">
        <v>1107</v>
      </c>
      <c r="L17" s="490">
        <v>1078</v>
      </c>
      <c r="M17" s="487">
        <f>L17/K17*100</f>
        <v>97.380307136404696</v>
      </c>
    </row>
    <row r="18" spans="1:13" ht="23.25" customHeight="1">
      <c r="A18" s="345">
        <v>7</v>
      </c>
      <c r="B18" s="572" t="s">
        <v>26</v>
      </c>
      <c r="C18" s="573"/>
      <c r="D18" s="192">
        <v>2015</v>
      </c>
      <c r="E18" s="485">
        <v>1265</v>
      </c>
      <c r="F18" s="488">
        <v>860.11052166224579</v>
      </c>
      <c r="G18" s="482">
        <f t="shared" si="1"/>
        <v>67.992926613616262</v>
      </c>
      <c r="H18" s="483">
        <v>1283</v>
      </c>
      <c r="I18" s="483">
        <v>1018</v>
      </c>
      <c r="J18" s="484">
        <f t="shared" si="4"/>
        <v>79.345284489477791</v>
      </c>
      <c r="K18" s="485">
        <v>1326</v>
      </c>
      <c r="L18" s="490">
        <v>1210</v>
      </c>
      <c r="M18" s="487">
        <f>L18/K18*100</f>
        <v>91.251885369532431</v>
      </c>
    </row>
    <row r="19" spans="1:13" ht="22.5" customHeight="1">
      <c r="A19" s="568">
        <v>8</v>
      </c>
      <c r="B19" s="583" t="s">
        <v>27</v>
      </c>
      <c r="C19" s="480" t="s">
        <v>313</v>
      </c>
      <c r="D19" s="632">
        <v>2020</v>
      </c>
      <c r="E19" s="485">
        <v>1692</v>
      </c>
      <c r="F19" s="488">
        <v>1015.2</v>
      </c>
      <c r="G19" s="482">
        <v>60</v>
      </c>
      <c r="H19" s="713">
        <v>2564</v>
      </c>
      <c r="I19" s="713">
        <v>2418</v>
      </c>
      <c r="J19" s="714">
        <f t="shared" si="4"/>
        <v>94.305772230889247</v>
      </c>
      <c r="K19" s="707">
        <v>2564</v>
      </c>
      <c r="L19" s="715">
        <v>2418</v>
      </c>
      <c r="M19" s="711">
        <f t="shared" ref="M19:M42" si="6">L19/K19*100</f>
        <v>94.305772230889247</v>
      </c>
    </row>
    <row r="20" spans="1:13" ht="22.5" customHeight="1">
      <c r="A20" s="569"/>
      <c r="B20" s="584"/>
      <c r="C20" s="480" t="s">
        <v>314</v>
      </c>
      <c r="D20" s="633"/>
      <c r="E20" s="485">
        <v>827</v>
      </c>
      <c r="F20" s="488">
        <v>272.91000000000003</v>
      </c>
      <c r="G20" s="482">
        <v>33</v>
      </c>
      <c r="H20" s="713"/>
      <c r="I20" s="713"/>
      <c r="J20" s="714"/>
      <c r="K20" s="707"/>
      <c r="L20" s="715"/>
      <c r="M20" s="712"/>
    </row>
    <row r="21" spans="1:13" ht="22.5" customHeight="1">
      <c r="A21" s="345">
        <v>9</v>
      </c>
      <c r="B21" s="572" t="s">
        <v>28</v>
      </c>
      <c r="C21" s="573"/>
      <c r="D21" s="192">
        <v>2017</v>
      </c>
      <c r="E21" s="485">
        <v>1400</v>
      </c>
      <c r="F21" s="481">
        <v>840</v>
      </c>
      <c r="G21" s="482">
        <v>60</v>
      </c>
      <c r="H21" s="483">
        <v>1360</v>
      </c>
      <c r="I21" s="483">
        <v>1250</v>
      </c>
      <c r="J21" s="484">
        <v>88.6</v>
      </c>
      <c r="K21" s="485">
        <v>1507</v>
      </c>
      <c r="L21" s="490">
        <v>1358</v>
      </c>
      <c r="M21" s="487">
        <f t="shared" si="6"/>
        <v>90.112806901128067</v>
      </c>
    </row>
    <row r="22" spans="1:13" ht="21.75" customHeight="1">
      <c r="A22" s="345">
        <v>10</v>
      </c>
      <c r="B22" s="572" t="s">
        <v>29</v>
      </c>
      <c r="C22" s="573"/>
      <c r="D22" s="192">
        <v>2014</v>
      </c>
      <c r="E22" s="485">
        <v>1535</v>
      </c>
      <c r="F22" s="488">
        <v>1196.8773466833543</v>
      </c>
      <c r="G22" s="482">
        <f t="shared" si="1"/>
        <v>77.972465581977474</v>
      </c>
      <c r="H22" s="483">
        <v>1664</v>
      </c>
      <c r="I22" s="483">
        <v>1446</v>
      </c>
      <c r="J22" s="484">
        <f t="shared" si="4"/>
        <v>86.899038461538453</v>
      </c>
      <c r="K22" s="485">
        <v>1703</v>
      </c>
      <c r="L22" s="490">
        <v>1657</v>
      </c>
      <c r="M22" s="487">
        <f t="shared" si="6"/>
        <v>97.298884321785081</v>
      </c>
    </row>
    <row r="23" spans="1:13" ht="21.75" customHeight="1">
      <c r="A23" s="345">
        <v>11</v>
      </c>
      <c r="B23" s="572" t="s">
        <v>30</v>
      </c>
      <c r="C23" s="573"/>
      <c r="D23" s="192">
        <v>2019</v>
      </c>
      <c r="E23" s="485">
        <v>1469</v>
      </c>
      <c r="F23" s="488">
        <v>1248.8861736334404</v>
      </c>
      <c r="G23" s="482">
        <f t="shared" si="1"/>
        <v>85.016077170418001</v>
      </c>
      <c r="H23" s="485">
        <v>1620</v>
      </c>
      <c r="I23" s="485">
        <v>1426</v>
      </c>
      <c r="J23" s="484">
        <f t="shared" si="4"/>
        <v>88.024691358024683</v>
      </c>
      <c r="K23" s="485">
        <v>1715</v>
      </c>
      <c r="L23" s="490">
        <v>1590</v>
      </c>
      <c r="M23" s="487">
        <f t="shared" si="6"/>
        <v>92.711370262390673</v>
      </c>
    </row>
    <row r="24" spans="1:13" ht="22.5" customHeight="1">
      <c r="A24" s="345">
        <v>12</v>
      </c>
      <c r="B24" s="572" t="s">
        <v>31</v>
      </c>
      <c r="C24" s="573"/>
      <c r="D24" s="192">
        <v>2015</v>
      </c>
      <c r="E24" s="485">
        <v>1484</v>
      </c>
      <c r="F24" s="488">
        <v>1038.8</v>
      </c>
      <c r="G24" s="482">
        <v>70</v>
      </c>
      <c r="H24" s="483">
        <v>1536</v>
      </c>
      <c r="I24" s="483">
        <v>1397</v>
      </c>
      <c r="J24" s="484">
        <v>91</v>
      </c>
      <c r="K24" s="485">
        <v>1565</v>
      </c>
      <c r="L24" s="490">
        <v>1557</v>
      </c>
      <c r="M24" s="487">
        <f t="shared" si="6"/>
        <v>99.488817891373799</v>
      </c>
    </row>
    <row r="25" spans="1:13" ht="22.5" customHeight="1">
      <c r="A25" s="386">
        <v>13</v>
      </c>
      <c r="B25" s="705" t="s">
        <v>32</v>
      </c>
      <c r="C25" s="706"/>
      <c r="D25" s="353">
        <v>2016</v>
      </c>
      <c r="E25" s="313">
        <v>1362</v>
      </c>
      <c r="F25" s="405">
        <v>883.78666666666652</v>
      </c>
      <c r="G25" s="352">
        <f t="shared" si="1"/>
        <v>64.888888888888872</v>
      </c>
      <c r="H25" s="406">
        <v>1108</v>
      </c>
      <c r="I25" s="406">
        <v>818</v>
      </c>
      <c r="J25" s="314">
        <f t="shared" si="4"/>
        <v>73.826714801444055</v>
      </c>
      <c r="K25" s="313">
        <v>1185</v>
      </c>
      <c r="L25" s="436">
        <v>1010</v>
      </c>
      <c r="M25" s="491">
        <f t="shared" si="6"/>
        <v>85.232067510548532</v>
      </c>
    </row>
    <row r="26" spans="1:13" ht="23.25" customHeight="1">
      <c r="A26" s="38">
        <v>14</v>
      </c>
      <c r="B26" s="572" t="s">
        <v>33</v>
      </c>
      <c r="C26" s="573"/>
      <c r="D26" s="192">
        <v>2017</v>
      </c>
      <c r="E26" s="485">
        <v>1579</v>
      </c>
      <c r="F26" s="488">
        <v>1089.51</v>
      </c>
      <c r="G26" s="482">
        <v>69</v>
      </c>
      <c r="H26" s="483">
        <v>1489</v>
      </c>
      <c r="I26" s="483">
        <v>1368</v>
      </c>
      <c r="J26" s="484">
        <v>91.9</v>
      </c>
      <c r="K26" s="485">
        <v>1519</v>
      </c>
      <c r="L26" s="490">
        <v>1443</v>
      </c>
      <c r="M26" s="487">
        <f t="shared" si="6"/>
        <v>94.996708360763662</v>
      </c>
    </row>
    <row r="27" spans="1:13" ht="23.25" customHeight="1">
      <c r="A27" s="38">
        <v>15</v>
      </c>
      <c r="B27" s="572" t="s">
        <v>34</v>
      </c>
      <c r="C27" s="573"/>
      <c r="D27" s="192">
        <v>2017</v>
      </c>
      <c r="E27" s="485">
        <v>1906</v>
      </c>
      <c r="F27" s="488">
        <v>1752.3596392333709</v>
      </c>
      <c r="G27" s="482">
        <f>F27/E27*100</f>
        <v>91.939120631341595</v>
      </c>
      <c r="H27" s="483">
        <v>1774</v>
      </c>
      <c r="I27" s="483">
        <v>1631</v>
      </c>
      <c r="J27" s="484">
        <f>I27/H27*100</f>
        <v>91.939120631341595</v>
      </c>
      <c r="K27" s="485">
        <v>2072</v>
      </c>
      <c r="L27" s="490">
        <v>2064</v>
      </c>
      <c r="M27" s="487">
        <f t="shared" si="6"/>
        <v>99.613899613899619</v>
      </c>
    </row>
    <row r="28" spans="1:13" ht="23.25" customHeight="1">
      <c r="A28" s="38">
        <v>16</v>
      </c>
      <c r="B28" s="572" t="s">
        <v>35</v>
      </c>
      <c r="C28" s="573"/>
      <c r="D28" s="192">
        <v>2016</v>
      </c>
      <c r="E28" s="485">
        <v>2941</v>
      </c>
      <c r="F28" s="488">
        <v>2267.78221059516</v>
      </c>
      <c r="G28" s="482">
        <f>F28/E28*100</f>
        <v>77.109221713538261</v>
      </c>
      <c r="H28" s="483">
        <v>3352</v>
      </c>
      <c r="I28" s="483">
        <v>3015</v>
      </c>
      <c r="J28" s="484">
        <f>I28/H28*100</f>
        <v>89.946300715990461</v>
      </c>
      <c r="K28" s="485">
        <v>3315</v>
      </c>
      <c r="L28" s="490">
        <v>3051</v>
      </c>
      <c r="M28" s="487">
        <f t="shared" si="6"/>
        <v>92.036199095022624</v>
      </c>
    </row>
    <row r="29" spans="1:13" ht="21.75" customHeight="1">
      <c r="A29" s="38">
        <v>17</v>
      </c>
      <c r="B29" s="572" t="s">
        <v>36</v>
      </c>
      <c r="C29" s="573"/>
      <c r="D29" s="192">
        <v>2019</v>
      </c>
      <c r="E29" s="481">
        <v>1264</v>
      </c>
      <c r="F29" s="488">
        <v>798.59414225941418</v>
      </c>
      <c r="G29" s="482">
        <f t="shared" si="1"/>
        <v>63.179916317991626</v>
      </c>
      <c r="H29" s="483">
        <v>1322</v>
      </c>
      <c r="I29" s="483">
        <v>1213</v>
      </c>
      <c r="J29" s="484">
        <f t="shared" si="4"/>
        <v>91.754916792738271</v>
      </c>
      <c r="K29" s="485">
        <v>1382</v>
      </c>
      <c r="L29" s="490">
        <v>1278</v>
      </c>
      <c r="M29" s="487">
        <f t="shared" si="6"/>
        <v>92.474674384949353</v>
      </c>
    </row>
    <row r="30" spans="1:13" ht="21.75" customHeight="1">
      <c r="A30" s="38">
        <v>18</v>
      </c>
      <c r="B30" s="572" t="s">
        <v>37</v>
      </c>
      <c r="C30" s="573"/>
      <c r="D30" s="192">
        <v>2020</v>
      </c>
      <c r="E30" s="481">
        <v>1676</v>
      </c>
      <c r="F30" s="488">
        <v>1229.3211845102505</v>
      </c>
      <c r="G30" s="482">
        <f t="shared" si="1"/>
        <v>73.348519362186778</v>
      </c>
      <c r="H30" s="485">
        <v>1754</v>
      </c>
      <c r="I30" s="489">
        <v>1670.5240825688074</v>
      </c>
      <c r="J30" s="484">
        <f t="shared" si="4"/>
        <v>95.2408256880734</v>
      </c>
      <c r="K30" s="485">
        <v>1744</v>
      </c>
      <c r="L30" s="490">
        <v>1661</v>
      </c>
      <c r="M30" s="487">
        <f t="shared" si="6"/>
        <v>95.2408256880734</v>
      </c>
    </row>
    <row r="31" spans="1:13" ht="22.5" customHeight="1">
      <c r="A31" s="38">
        <v>19</v>
      </c>
      <c r="B31" s="572" t="s">
        <v>38</v>
      </c>
      <c r="C31" s="573"/>
      <c r="D31" s="192">
        <v>2020</v>
      </c>
      <c r="E31" s="481">
        <v>2305</v>
      </c>
      <c r="F31" s="488">
        <v>1861.8077256944443</v>
      </c>
      <c r="G31" s="482">
        <f t="shared" si="1"/>
        <v>80.772569444444443</v>
      </c>
      <c r="H31" s="485">
        <v>2653</v>
      </c>
      <c r="I31" s="489">
        <v>2523.756419939577</v>
      </c>
      <c r="J31" s="484">
        <f t="shared" si="4"/>
        <v>95.128398791540775</v>
      </c>
      <c r="K31" s="485">
        <v>2657</v>
      </c>
      <c r="L31" s="490">
        <v>2527</v>
      </c>
      <c r="M31" s="487">
        <f t="shared" si="6"/>
        <v>95.107263831388792</v>
      </c>
    </row>
    <row r="32" spans="1:13" ht="21.75" customHeight="1">
      <c r="A32" s="38">
        <v>20</v>
      </c>
      <c r="B32" s="572" t="s">
        <v>39</v>
      </c>
      <c r="C32" s="573"/>
      <c r="D32" s="192">
        <v>2020</v>
      </c>
      <c r="E32" s="481">
        <v>1610</v>
      </c>
      <c r="F32" s="488">
        <v>850.08</v>
      </c>
      <c r="G32" s="482">
        <v>52.8</v>
      </c>
      <c r="H32" s="485">
        <v>1946</v>
      </c>
      <c r="I32" s="489">
        <v>1751.4</v>
      </c>
      <c r="J32" s="484">
        <v>90</v>
      </c>
      <c r="K32" s="485">
        <v>1948</v>
      </c>
      <c r="L32" s="490">
        <v>1753</v>
      </c>
      <c r="M32" s="487">
        <f t="shared" si="6"/>
        <v>89.989733059548243</v>
      </c>
    </row>
    <row r="33" spans="1:13" ht="24" customHeight="1">
      <c r="A33" s="38">
        <v>21</v>
      </c>
      <c r="B33" s="572" t="s">
        <v>40</v>
      </c>
      <c r="C33" s="573"/>
      <c r="D33" s="192">
        <v>2019</v>
      </c>
      <c r="E33" s="485">
        <v>966</v>
      </c>
      <c r="F33" s="488">
        <v>453.69438202247193</v>
      </c>
      <c r="G33" s="482">
        <f t="shared" si="1"/>
        <v>46.966292134831463</v>
      </c>
      <c r="H33" s="483">
        <v>968</v>
      </c>
      <c r="I33" s="483">
        <v>920</v>
      </c>
      <c r="J33" s="484">
        <f t="shared" si="4"/>
        <v>95.041322314049594</v>
      </c>
      <c r="K33" s="485">
        <v>1153</v>
      </c>
      <c r="L33" s="490">
        <v>1129</v>
      </c>
      <c r="M33" s="487">
        <f t="shared" si="6"/>
        <v>97.918473547267993</v>
      </c>
    </row>
    <row r="34" spans="1:13" ht="23.25" customHeight="1">
      <c r="A34" s="38">
        <v>22</v>
      </c>
      <c r="B34" s="572" t="s">
        <v>41</v>
      </c>
      <c r="C34" s="573"/>
      <c r="D34" s="192">
        <v>2018</v>
      </c>
      <c r="E34" s="485">
        <v>1070</v>
      </c>
      <c r="F34" s="488">
        <v>803.3065326633166</v>
      </c>
      <c r="G34" s="482">
        <f t="shared" si="1"/>
        <v>75.075376884422113</v>
      </c>
      <c r="H34" s="483">
        <v>1172</v>
      </c>
      <c r="I34" s="483">
        <v>1129</v>
      </c>
      <c r="J34" s="484">
        <f t="shared" si="4"/>
        <v>96.331058020477812</v>
      </c>
      <c r="K34" s="485">
        <v>1172</v>
      </c>
      <c r="L34" s="490">
        <v>1155</v>
      </c>
      <c r="M34" s="487">
        <f t="shared" si="6"/>
        <v>98.549488054607508</v>
      </c>
    </row>
    <row r="35" spans="1:13" ht="22.5" customHeight="1">
      <c r="A35" s="38">
        <v>23</v>
      </c>
      <c r="B35" s="572" t="s">
        <v>42</v>
      </c>
      <c r="C35" s="573"/>
      <c r="D35" s="192">
        <v>2020</v>
      </c>
      <c r="E35" s="485">
        <v>1423</v>
      </c>
      <c r="F35" s="488">
        <v>1080.7719419488599</v>
      </c>
      <c r="G35" s="482">
        <f t="shared" si="1"/>
        <v>75.950241879751218</v>
      </c>
      <c r="H35" s="483">
        <v>1599</v>
      </c>
      <c r="I35" s="483">
        <v>1456</v>
      </c>
      <c r="J35" s="484">
        <f t="shared" si="4"/>
        <v>91.056910569105682</v>
      </c>
      <c r="K35" s="485">
        <v>1601</v>
      </c>
      <c r="L35" s="490">
        <v>1458</v>
      </c>
      <c r="M35" s="487">
        <f t="shared" si="6"/>
        <v>91.06808244846971</v>
      </c>
    </row>
    <row r="36" spans="1:13" ht="24" customHeight="1">
      <c r="A36" s="38">
        <v>24</v>
      </c>
      <c r="B36" s="572" t="s">
        <v>43</v>
      </c>
      <c r="C36" s="573"/>
      <c r="D36" s="192">
        <v>2013</v>
      </c>
      <c r="E36" s="485">
        <v>1147</v>
      </c>
      <c r="F36" s="488">
        <v>799.51742627345857</v>
      </c>
      <c r="G36" s="482">
        <v>69.705093833780168</v>
      </c>
      <c r="H36" s="483">
        <v>1134</v>
      </c>
      <c r="I36" s="483">
        <v>1025</v>
      </c>
      <c r="J36" s="484">
        <v>90.388007054673722</v>
      </c>
      <c r="K36" s="485">
        <v>1229</v>
      </c>
      <c r="L36" s="490">
        <v>1226</v>
      </c>
      <c r="M36" s="487">
        <f t="shared" si="6"/>
        <v>99.75589910496339</v>
      </c>
    </row>
    <row r="37" spans="1:13" ht="24" customHeight="1">
      <c r="A37" s="38">
        <v>25</v>
      </c>
      <c r="B37" s="572" t="s">
        <v>44</v>
      </c>
      <c r="C37" s="573"/>
      <c r="D37" s="192">
        <v>2020</v>
      </c>
      <c r="E37" s="485">
        <v>1054</v>
      </c>
      <c r="F37" s="488">
        <v>994.96051423324161</v>
      </c>
      <c r="G37" s="482">
        <f t="shared" si="1"/>
        <v>94.398530762167127</v>
      </c>
      <c r="H37" s="483">
        <v>1154</v>
      </c>
      <c r="I37" s="483">
        <v>1141</v>
      </c>
      <c r="J37" s="484">
        <f t="shared" si="4"/>
        <v>98.873483535528592</v>
      </c>
      <c r="K37" s="485">
        <v>1156</v>
      </c>
      <c r="L37" s="490">
        <v>1143</v>
      </c>
      <c r="M37" s="487">
        <f t="shared" si="6"/>
        <v>98.875432525951553</v>
      </c>
    </row>
    <row r="38" spans="1:13" ht="23.25" customHeight="1">
      <c r="A38" s="38">
        <v>26</v>
      </c>
      <c r="B38" s="572" t="s">
        <v>45</v>
      </c>
      <c r="C38" s="573"/>
      <c r="D38" s="192">
        <v>2016</v>
      </c>
      <c r="E38" s="485">
        <v>1418</v>
      </c>
      <c r="F38" s="488">
        <v>988.41823056300268</v>
      </c>
      <c r="G38" s="482">
        <f t="shared" si="1"/>
        <v>69.705093833780168</v>
      </c>
      <c r="H38" s="483">
        <v>1134</v>
      </c>
      <c r="I38" s="483">
        <v>1025</v>
      </c>
      <c r="J38" s="484">
        <f t="shared" si="4"/>
        <v>90.388007054673722</v>
      </c>
      <c r="K38" s="485">
        <v>1744</v>
      </c>
      <c r="L38" s="490">
        <v>1740</v>
      </c>
      <c r="M38" s="487">
        <f t="shared" si="6"/>
        <v>99.77064220183486</v>
      </c>
    </row>
    <row r="39" spans="1:13" ht="24" customHeight="1">
      <c r="A39" s="38">
        <v>27</v>
      </c>
      <c r="B39" s="642" t="s">
        <v>46</v>
      </c>
      <c r="C39" s="642"/>
      <c r="D39" s="192">
        <v>2013</v>
      </c>
      <c r="E39" s="485">
        <v>1227</v>
      </c>
      <c r="F39" s="488">
        <v>1042.95</v>
      </c>
      <c r="G39" s="482">
        <v>85</v>
      </c>
      <c r="H39" s="483">
        <v>1273</v>
      </c>
      <c r="I39" s="483">
        <v>1158</v>
      </c>
      <c r="J39" s="484" t="s">
        <v>336</v>
      </c>
      <c r="K39" s="485">
        <v>1258</v>
      </c>
      <c r="L39" s="490">
        <v>1235</v>
      </c>
      <c r="M39" s="487">
        <f t="shared" si="6"/>
        <v>98.171701112877585</v>
      </c>
    </row>
    <row r="40" spans="1:13" ht="24" customHeight="1">
      <c r="A40" s="639">
        <v>28</v>
      </c>
      <c r="B40" s="643" t="s">
        <v>47</v>
      </c>
      <c r="C40" s="480" t="s">
        <v>47</v>
      </c>
      <c r="D40" s="632">
        <v>2020</v>
      </c>
      <c r="E40" s="485">
        <v>830</v>
      </c>
      <c r="F40" s="488">
        <v>662.01065246338214</v>
      </c>
      <c r="G40" s="482">
        <f>F40*100/E40</f>
        <v>79.760319573901469</v>
      </c>
      <c r="H40" s="713">
        <v>2168</v>
      </c>
      <c r="I40" s="713">
        <v>2093</v>
      </c>
      <c r="J40" s="714">
        <f t="shared" si="4"/>
        <v>96.540590405904055</v>
      </c>
      <c r="K40" s="707">
        <v>2194</v>
      </c>
      <c r="L40" s="708">
        <v>2118</v>
      </c>
      <c r="M40" s="711">
        <f t="shared" si="6"/>
        <v>96.536007292616219</v>
      </c>
    </row>
    <row r="41" spans="1:13" ht="23.25" customHeight="1">
      <c r="A41" s="640"/>
      <c r="B41" s="643"/>
      <c r="C41" s="480" t="s">
        <v>315</v>
      </c>
      <c r="D41" s="633"/>
      <c r="E41" s="485">
        <v>1232</v>
      </c>
      <c r="F41" s="488">
        <v>985.33333333333326</v>
      </c>
      <c r="G41" s="482">
        <f>F41*100/E41</f>
        <v>79.978354978354972</v>
      </c>
      <c r="H41" s="713"/>
      <c r="I41" s="713"/>
      <c r="J41" s="714"/>
      <c r="K41" s="707"/>
      <c r="L41" s="708"/>
      <c r="M41" s="712"/>
    </row>
    <row r="42" spans="1:13" ht="24" customHeight="1">
      <c r="A42" s="639">
        <v>29</v>
      </c>
      <c r="B42" s="641" t="s">
        <v>48</v>
      </c>
      <c r="C42" s="219" t="s">
        <v>316</v>
      </c>
      <c r="D42" s="192">
        <v>2014</v>
      </c>
      <c r="E42" s="485">
        <v>1704</v>
      </c>
      <c r="F42" s="488">
        <v>1056.0136830102622</v>
      </c>
      <c r="G42" s="482">
        <f>F42*100/E42</f>
        <v>61.972633979475482</v>
      </c>
      <c r="H42" s="716">
        <v>1759</v>
      </c>
      <c r="I42" s="716">
        <v>1590</v>
      </c>
      <c r="J42" s="709">
        <f>I42/H42*100</f>
        <v>90.392268334280843</v>
      </c>
      <c r="K42" s="707">
        <v>3657</v>
      </c>
      <c r="L42" s="708">
        <v>3547</v>
      </c>
      <c r="M42" s="711">
        <f t="shared" si="6"/>
        <v>96.992070002734494</v>
      </c>
    </row>
    <row r="43" spans="1:13" ht="24.75" customHeight="1">
      <c r="A43" s="640"/>
      <c r="B43" s="641"/>
      <c r="C43" s="237" t="s">
        <v>317</v>
      </c>
      <c r="D43" s="192"/>
      <c r="E43" s="485">
        <v>1103</v>
      </c>
      <c r="F43" s="488">
        <v>738.56105347166795</v>
      </c>
      <c r="G43" s="482">
        <f>F43*100/E43</f>
        <v>66.959297685554674</v>
      </c>
      <c r="H43" s="717"/>
      <c r="I43" s="717"/>
      <c r="J43" s="710"/>
      <c r="K43" s="707"/>
      <c r="L43" s="708"/>
      <c r="M43" s="712"/>
    </row>
  </sheetData>
  <mergeCells count="81">
    <mergeCell ref="H42:H43"/>
    <mergeCell ref="I42:I43"/>
    <mergeCell ref="J42:J43"/>
    <mergeCell ref="M40:M41"/>
    <mergeCell ref="K42:K43"/>
    <mergeCell ref="L42:L43"/>
    <mergeCell ref="M42:M43"/>
    <mergeCell ref="H40:H41"/>
    <mergeCell ref="I40:I41"/>
    <mergeCell ref="J40:J41"/>
    <mergeCell ref="K40:K41"/>
    <mergeCell ref="L40:L41"/>
    <mergeCell ref="D6:D8"/>
    <mergeCell ref="E7:E8"/>
    <mergeCell ref="F7:F8"/>
    <mergeCell ref="G7:G8"/>
    <mergeCell ref="H7:H8"/>
    <mergeCell ref="I7:I8"/>
    <mergeCell ref="J7:J8"/>
    <mergeCell ref="K7:K8"/>
    <mergeCell ref="L7:L8"/>
    <mergeCell ref="M7:M8"/>
    <mergeCell ref="K15:K16"/>
    <mergeCell ref="L15:L16"/>
    <mergeCell ref="J15:J16"/>
    <mergeCell ref="M15:M16"/>
    <mergeCell ref="H19:H20"/>
    <mergeCell ref="I19:I20"/>
    <mergeCell ref="J19:J20"/>
    <mergeCell ref="K19:K20"/>
    <mergeCell ref="L19:L20"/>
    <mergeCell ref="M19:M20"/>
    <mergeCell ref="I15:I16"/>
    <mergeCell ref="H15:H16"/>
    <mergeCell ref="B33:C33"/>
    <mergeCell ref="B34:C34"/>
    <mergeCell ref="B35:C35"/>
    <mergeCell ref="A42:A43"/>
    <mergeCell ref="B42:B43"/>
    <mergeCell ref="B36:C36"/>
    <mergeCell ref="B37:C37"/>
    <mergeCell ref="B38:C38"/>
    <mergeCell ref="B39:C39"/>
    <mergeCell ref="A40:A41"/>
    <mergeCell ref="B40:B41"/>
    <mergeCell ref="B28:C28"/>
    <mergeCell ref="B29:C29"/>
    <mergeCell ref="B30:C30"/>
    <mergeCell ref="B31:C31"/>
    <mergeCell ref="B32:C32"/>
    <mergeCell ref="B23:C23"/>
    <mergeCell ref="B24:C24"/>
    <mergeCell ref="B25:C25"/>
    <mergeCell ref="B26:C26"/>
    <mergeCell ref="B27:C27"/>
    <mergeCell ref="B18:C18"/>
    <mergeCell ref="A19:A20"/>
    <mergeCell ref="B19:B20"/>
    <mergeCell ref="B21:C21"/>
    <mergeCell ref="B22:C22"/>
    <mergeCell ref="B13:C13"/>
    <mergeCell ref="B14:C14"/>
    <mergeCell ref="A15:A16"/>
    <mergeCell ref="B15:B16"/>
    <mergeCell ref="B17:C17"/>
    <mergeCell ref="D15:D16"/>
    <mergeCell ref="D40:D41"/>
    <mergeCell ref="D19:D20"/>
    <mergeCell ref="A9:C9"/>
    <mergeCell ref="A1:B1"/>
    <mergeCell ref="A2:M2"/>
    <mergeCell ref="A3:M3"/>
    <mergeCell ref="A4:M4"/>
    <mergeCell ref="A6:A8"/>
    <mergeCell ref="B6:C8"/>
    <mergeCell ref="E6:G6"/>
    <mergeCell ref="H6:J6"/>
    <mergeCell ref="K6:M6"/>
    <mergeCell ref="A10:C10"/>
    <mergeCell ref="B11:C11"/>
    <mergeCell ref="B12:C12"/>
  </mergeCells>
  <pageMargins left="0.95" right="0.45" top="0.75" bottom="0.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dimension ref="A1:N43"/>
  <sheetViews>
    <sheetView workbookViewId="0">
      <selection activeCell="S22" sqref="S22"/>
    </sheetView>
  </sheetViews>
  <sheetFormatPr defaultRowHeight="18.75"/>
  <cols>
    <col min="1" max="1" width="4.5703125" style="19" customWidth="1"/>
    <col min="2" max="2" width="9.28515625" style="19" customWidth="1"/>
    <col min="3" max="3" width="13" style="19" customWidth="1"/>
    <col min="4" max="4" width="9.85546875" style="19" customWidth="1"/>
    <col min="5" max="5" width="11.42578125" style="19" customWidth="1"/>
    <col min="6" max="6" width="11.85546875" style="19" customWidth="1"/>
    <col min="7" max="7" width="9" style="19" customWidth="1"/>
    <col min="8" max="8" width="12.28515625" style="19" customWidth="1"/>
    <col min="9" max="9" width="13.28515625" style="19" customWidth="1"/>
    <col min="10" max="10" width="7.140625" style="19" customWidth="1"/>
    <col min="11" max="11" width="10.42578125" style="19" customWidth="1"/>
    <col min="12" max="12" width="11" style="19" customWidth="1"/>
    <col min="13" max="13" width="8.5703125" style="19" customWidth="1"/>
    <col min="14" max="14" width="12.7109375" style="19" customWidth="1"/>
    <col min="15" max="16384" width="9.140625" style="19"/>
  </cols>
  <sheetData>
    <row r="1" spans="1:14">
      <c r="A1" s="548" t="s">
        <v>1170</v>
      </c>
      <c r="B1" s="548"/>
      <c r="C1" s="62"/>
    </row>
    <row r="2" spans="1:14">
      <c r="A2" s="721" t="s">
        <v>146</v>
      </c>
      <c r="B2" s="721"/>
      <c r="C2" s="721"/>
      <c r="D2" s="721"/>
      <c r="E2" s="721"/>
      <c r="F2" s="721"/>
      <c r="G2" s="721"/>
      <c r="H2" s="721"/>
      <c r="I2" s="721"/>
      <c r="J2" s="721"/>
      <c r="K2" s="721"/>
      <c r="L2" s="721"/>
      <c r="M2" s="721"/>
    </row>
    <row r="3" spans="1:14">
      <c r="A3" s="721" t="s">
        <v>56</v>
      </c>
      <c r="B3" s="721"/>
      <c r="C3" s="721"/>
      <c r="D3" s="721"/>
      <c r="E3" s="721"/>
      <c r="F3" s="721"/>
      <c r="G3" s="721"/>
      <c r="H3" s="721"/>
      <c r="I3" s="721"/>
      <c r="J3" s="721"/>
      <c r="K3" s="721"/>
      <c r="L3" s="721"/>
      <c r="M3" s="721"/>
    </row>
    <row r="4" spans="1:14">
      <c r="A4" s="722" t="s">
        <v>1074</v>
      </c>
      <c r="B4" s="722"/>
      <c r="C4" s="722"/>
      <c r="D4" s="722"/>
      <c r="E4" s="722"/>
      <c r="F4" s="722"/>
      <c r="G4" s="722"/>
      <c r="H4" s="722"/>
      <c r="I4" s="722"/>
      <c r="J4" s="722"/>
      <c r="K4" s="722"/>
      <c r="L4" s="722"/>
      <c r="M4" s="722"/>
    </row>
    <row r="5" spans="1:14" ht="15.75" customHeight="1"/>
    <row r="6" spans="1:14" ht="49.5" customHeight="1">
      <c r="A6" s="561" t="s">
        <v>0</v>
      </c>
      <c r="B6" s="562" t="s">
        <v>1</v>
      </c>
      <c r="C6" s="563"/>
      <c r="D6" s="634" t="s">
        <v>2</v>
      </c>
      <c r="E6" s="560" t="s">
        <v>147</v>
      </c>
      <c r="F6" s="560"/>
      <c r="G6" s="560"/>
      <c r="H6" s="560" t="s">
        <v>150</v>
      </c>
      <c r="I6" s="560"/>
      <c r="J6" s="560"/>
      <c r="K6" s="669" t="s">
        <v>900</v>
      </c>
      <c r="L6" s="669"/>
      <c r="M6" s="669"/>
    </row>
    <row r="7" spans="1:14" ht="72.75" customHeight="1">
      <c r="A7" s="561"/>
      <c r="B7" s="564"/>
      <c r="C7" s="565"/>
      <c r="D7" s="663"/>
      <c r="E7" s="634" t="s">
        <v>148</v>
      </c>
      <c r="F7" s="634" t="s">
        <v>149</v>
      </c>
      <c r="G7" s="634" t="s">
        <v>4</v>
      </c>
      <c r="H7" s="634" t="s">
        <v>148</v>
      </c>
      <c r="I7" s="634" t="s">
        <v>149</v>
      </c>
      <c r="J7" s="634" t="s">
        <v>4</v>
      </c>
      <c r="K7" s="634" t="s">
        <v>148</v>
      </c>
      <c r="L7" s="634" t="s">
        <v>149</v>
      </c>
      <c r="M7" s="634" t="s">
        <v>4</v>
      </c>
    </row>
    <row r="8" spans="1:14" ht="18.75" customHeight="1">
      <c r="A8" s="561"/>
      <c r="B8" s="566"/>
      <c r="C8" s="567"/>
      <c r="D8" s="635"/>
      <c r="E8" s="635"/>
      <c r="F8" s="635"/>
      <c r="G8" s="635"/>
      <c r="H8" s="635"/>
      <c r="I8" s="635"/>
      <c r="J8" s="635"/>
      <c r="K8" s="635"/>
      <c r="L8" s="635"/>
      <c r="M8" s="635"/>
    </row>
    <row r="9" spans="1:14" ht="24" customHeight="1">
      <c r="A9" s="718" t="s">
        <v>51</v>
      </c>
      <c r="B9" s="719"/>
      <c r="C9" s="720"/>
      <c r="D9" s="125"/>
      <c r="E9" s="126">
        <f>SUM(E11:E43)</f>
        <v>14463.26</v>
      </c>
      <c r="F9" s="126">
        <f t="shared" ref="F9:L9" si="0">SUM(F11:F43)</f>
        <v>8961.1350000000002</v>
      </c>
      <c r="G9" s="377">
        <f t="shared" ref="G9:G10" si="1">F9/E9*100</f>
        <v>61.957919583828271</v>
      </c>
      <c r="H9" s="329" t="s">
        <v>886</v>
      </c>
      <c r="I9" s="329" t="s">
        <v>886</v>
      </c>
      <c r="J9" s="330" t="s">
        <v>886</v>
      </c>
      <c r="K9" s="126">
        <f t="shared" si="0"/>
        <v>13489.18</v>
      </c>
      <c r="L9" s="126">
        <f t="shared" si="0"/>
        <v>11966.18</v>
      </c>
      <c r="M9" s="377">
        <f t="shared" ref="M9:M10" si="2">L9/K9*100</f>
        <v>88.709469367300315</v>
      </c>
    </row>
    <row r="10" spans="1:14" ht="21.75" customHeight="1">
      <c r="A10" s="718" t="s">
        <v>50</v>
      </c>
      <c r="B10" s="719"/>
      <c r="C10" s="720"/>
      <c r="D10" s="125"/>
      <c r="E10" s="127">
        <f>SUM(E11:E41)</f>
        <v>12803.26</v>
      </c>
      <c r="F10" s="127">
        <f t="shared" ref="F10:L10" si="3">SUM(F11:F41)</f>
        <v>7477.1350000000002</v>
      </c>
      <c r="G10" s="377">
        <f t="shared" si="1"/>
        <v>58.400243375515302</v>
      </c>
      <c r="H10" s="331" t="s">
        <v>886</v>
      </c>
      <c r="I10" s="331" t="s">
        <v>886</v>
      </c>
      <c r="J10" s="330" t="s">
        <v>886</v>
      </c>
      <c r="K10" s="127">
        <f t="shared" si="3"/>
        <v>11329.18</v>
      </c>
      <c r="L10" s="127">
        <f t="shared" si="3"/>
        <v>9806.18</v>
      </c>
      <c r="M10" s="377">
        <f t="shared" si="2"/>
        <v>86.556838182463338</v>
      </c>
      <c r="N10" s="357">
        <f>M10-G10</f>
        <v>28.156594806948036</v>
      </c>
    </row>
    <row r="11" spans="1:14" ht="22.5" customHeight="1">
      <c r="A11" s="12">
        <v>1</v>
      </c>
      <c r="B11" s="572" t="s">
        <v>20</v>
      </c>
      <c r="C11" s="573"/>
      <c r="D11" s="2">
        <v>2019</v>
      </c>
      <c r="E11" s="322">
        <v>115</v>
      </c>
      <c r="F11" s="322">
        <v>40</v>
      </c>
      <c r="G11" s="378">
        <f>F11/E11*100</f>
        <v>34.782608695652172</v>
      </c>
      <c r="H11" s="322">
        <v>145</v>
      </c>
      <c r="I11" s="322">
        <v>141</v>
      </c>
      <c r="J11" s="326">
        <f>I11/H11*100</f>
        <v>97.241379310344826</v>
      </c>
      <c r="K11" s="322">
        <v>145</v>
      </c>
      <c r="L11" s="322">
        <v>142</v>
      </c>
      <c r="M11" s="378">
        <f>L11/K11*100</f>
        <v>97.931034482758619</v>
      </c>
    </row>
    <row r="12" spans="1:14" ht="21.75" customHeight="1">
      <c r="A12" s="12">
        <v>2</v>
      </c>
      <c r="B12" s="572" t="s">
        <v>21</v>
      </c>
      <c r="C12" s="573"/>
      <c r="D12" s="2">
        <v>2020</v>
      </c>
      <c r="E12" s="323">
        <v>123</v>
      </c>
      <c r="F12" s="323">
        <v>57</v>
      </c>
      <c r="G12" s="378">
        <f>F12/E12*100</f>
        <v>46.341463414634148</v>
      </c>
      <c r="H12" s="322">
        <v>132</v>
      </c>
      <c r="I12" s="322">
        <v>105</v>
      </c>
      <c r="J12" s="326">
        <f>I12/H12*100</f>
        <v>79.545454545454547</v>
      </c>
      <c r="K12" s="322">
        <v>132</v>
      </c>
      <c r="L12" s="322">
        <v>105</v>
      </c>
      <c r="M12" s="378">
        <f>L12/K12*100</f>
        <v>79.545454545454547</v>
      </c>
    </row>
    <row r="13" spans="1:14" ht="24" customHeight="1">
      <c r="A13" s="12">
        <v>3</v>
      </c>
      <c r="B13" s="572" t="s">
        <v>22</v>
      </c>
      <c r="C13" s="573"/>
      <c r="D13" s="2">
        <v>2020</v>
      </c>
      <c r="E13" s="322">
        <v>196</v>
      </c>
      <c r="F13" s="322">
        <v>110</v>
      </c>
      <c r="G13" s="378">
        <f>F13/E13*100</f>
        <v>56.12244897959183</v>
      </c>
      <c r="H13" s="322">
        <v>132</v>
      </c>
      <c r="I13" s="322">
        <v>105</v>
      </c>
      <c r="J13" s="326">
        <f>I13/H13*100</f>
        <v>79.545454545454547</v>
      </c>
      <c r="K13" s="322">
        <v>132</v>
      </c>
      <c r="L13" s="322">
        <v>105</v>
      </c>
      <c r="M13" s="378">
        <f>L13/K13*100</f>
        <v>79.545454545454547</v>
      </c>
    </row>
    <row r="14" spans="1:14" ht="23.25" customHeight="1">
      <c r="A14" s="12">
        <v>4</v>
      </c>
      <c r="B14" s="572" t="s">
        <v>23</v>
      </c>
      <c r="C14" s="573"/>
      <c r="D14" s="2">
        <v>2020</v>
      </c>
      <c r="E14" s="323">
        <v>62</v>
      </c>
      <c r="F14" s="323">
        <v>25</v>
      </c>
      <c r="G14" s="379" t="s">
        <v>337</v>
      </c>
      <c r="H14" s="323">
        <v>105</v>
      </c>
      <c r="I14" s="323">
        <v>91</v>
      </c>
      <c r="J14" s="327" t="s">
        <v>338</v>
      </c>
      <c r="K14" s="323">
        <v>105</v>
      </c>
      <c r="L14" s="323">
        <v>91</v>
      </c>
      <c r="M14" s="379" t="s">
        <v>338</v>
      </c>
    </row>
    <row r="15" spans="1:14" ht="21.75" customHeight="1">
      <c r="A15" s="568">
        <v>5</v>
      </c>
      <c r="B15" s="583" t="s">
        <v>24</v>
      </c>
      <c r="C15" s="120" t="s">
        <v>24</v>
      </c>
      <c r="D15" s="558">
        <v>2020</v>
      </c>
      <c r="E15" s="323">
        <v>35</v>
      </c>
      <c r="F15" s="323">
        <v>25</v>
      </c>
      <c r="G15" s="379">
        <v>74</v>
      </c>
      <c r="H15" s="323">
        <v>35</v>
      </c>
      <c r="I15" s="323">
        <v>25</v>
      </c>
      <c r="J15" s="327">
        <v>74</v>
      </c>
      <c r="K15" s="725">
        <v>47</v>
      </c>
      <c r="L15" s="725">
        <v>47</v>
      </c>
      <c r="M15" s="723">
        <v>100</v>
      </c>
    </row>
    <row r="16" spans="1:14" ht="22.5" customHeight="1">
      <c r="A16" s="569"/>
      <c r="B16" s="584"/>
      <c r="C16" s="120" t="s">
        <v>312</v>
      </c>
      <c r="D16" s="559"/>
      <c r="E16" s="322">
        <v>15</v>
      </c>
      <c r="F16" s="322">
        <v>11</v>
      </c>
      <c r="G16" s="378">
        <f>F16/E16*100</f>
        <v>73.333333333333329</v>
      </c>
      <c r="H16" s="324"/>
      <c r="I16" s="324"/>
      <c r="J16" s="328"/>
      <c r="K16" s="726"/>
      <c r="L16" s="726"/>
      <c r="M16" s="724"/>
    </row>
    <row r="17" spans="1:13" ht="23.25" customHeight="1">
      <c r="A17" s="12">
        <v>6</v>
      </c>
      <c r="B17" s="572" t="s">
        <v>25</v>
      </c>
      <c r="C17" s="573"/>
      <c r="D17" s="2">
        <v>2020</v>
      </c>
      <c r="E17" s="323">
        <v>91</v>
      </c>
      <c r="F17" s="323">
        <v>27</v>
      </c>
      <c r="G17" s="379" t="s">
        <v>339</v>
      </c>
      <c r="H17" s="323">
        <v>145</v>
      </c>
      <c r="I17" s="323">
        <v>130</v>
      </c>
      <c r="J17" s="327" t="s">
        <v>340</v>
      </c>
      <c r="K17" s="323">
        <v>145</v>
      </c>
      <c r="L17" s="323">
        <v>130</v>
      </c>
      <c r="M17" s="379" t="s">
        <v>340</v>
      </c>
    </row>
    <row r="18" spans="1:13" ht="22.5" customHeight="1">
      <c r="A18" s="12">
        <v>7</v>
      </c>
      <c r="B18" s="572" t="s">
        <v>26</v>
      </c>
      <c r="C18" s="573"/>
      <c r="D18" s="2">
        <v>2015</v>
      </c>
      <c r="E18" s="322">
        <v>120</v>
      </c>
      <c r="F18" s="322">
        <v>32</v>
      </c>
      <c r="G18" s="378">
        <f>F18/E18*100</f>
        <v>26.666666666666668</v>
      </c>
      <c r="H18" s="322">
        <v>61</v>
      </c>
      <c r="I18" s="322">
        <v>52</v>
      </c>
      <c r="J18" s="326">
        <f>I18/H18*100</f>
        <v>85.245901639344254</v>
      </c>
      <c r="K18" s="322">
        <v>84</v>
      </c>
      <c r="L18" s="322">
        <v>78</v>
      </c>
      <c r="M18" s="378">
        <f>L18/K18*100</f>
        <v>92.857142857142861</v>
      </c>
    </row>
    <row r="19" spans="1:13" ht="21.75" customHeight="1">
      <c r="A19" s="568">
        <v>8</v>
      </c>
      <c r="B19" s="583" t="s">
        <v>27</v>
      </c>
      <c r="C19" s="120" t="s">
        <v>313</v>
      </c>
      <c r="D19" s="558">
        <v>2020</v>
      </c>
      <c r="E19" s="323">
        <v>105</v>
      </c>
      <c r="F19" s="323">
        <v>53</v>
      </c>
      <c r="G19" s="379">
        <v>50</v>
      </c>
      <c r="H19" s="725">
        <v>247</v>
      </c>
      <c r="I19" s="725">
        <v>186</v>
      </c>
      <c r="J19" s="727">
        <v>75.3</v>
      </c>
      <c r="K19" s="725">
        <v>247</v>
      </c>
      <c r="L19" s="725">
        <v>186</v>
      </c>
      <c r="M19" s="723">
        <v>75.3</v>
      </c>
    </row>
    <row r="20" spans="1:13" ht="23.25" customHeight="1">
      <c r="A20" s="569"/>
      <c r="B20" s="584"/>
      <c r="C20" s="120" t="s">
        <v>314</v>
      </c>
      <c r="D20" s="559"/>
      <c r="E20" s="323">
        <v>82</v>
      </c>
      <c r="F20" s="323">
        <v>25</v>
      </c>
      <c r="G20" s="379">
        <v>30</v>
      </c>
      <c r="H20" s="726"/>
      <c r="I20" s="726"/>
      <c r="J20" s="728"/>
      <c r="K20" s="726"/>
      <c r="L20" s="726"/>
      <c r="M20" s="724"/>
    </row>
    <row r="21" spans="1:13" ht="22.5" customHeight="1">
      <c r="A21" s="12">
        <v>9</v>
      </c>
      <c r="B21" s="572" t="s">
        <v>28</v>
      </c>
      <c r="C21" s="573"/>
      <c r="D21" s="2">
        <v>2017</v>
      </c>
      <c r="E21" s="323">
        <v>1205</v>
      </c>
      <c r="F21" s="323">
        <v>675</v>
      </c>
      <c r="G21" s="379">
        <v>56</v>
      </c>
      <c r="H21" s="323">
        <v>1115</v>
      </c>
      <c r="I21" s="323">
        <v>929</v>
      </c>
      <c r="J21" s="327">
        <v>83.33</v>
      </c>
      <c r="K21" s="323">
        <v>1120</v>
      </c>
      <c r="L21" s="323">
        <v>950</v>
      </c>
      <c r="M21" s="379">
        <v>84.8</v>
      </c>
    </row>
    <row r="22" spans="1:13" ht="23.25" customHeight="1">
      <c r="A22" s="12">
        <v>10</v>
      </c>
      <c r="B22" s="572" t="s">
        <v>29</v>
      </c>
      <c r="C22" s="573"/>
      <c r="D22" s="2">
        <v>2014</v>
      </c>
      <c r="E22" s="322">
        <v>675</v>
      </c>
      <c r="F22" s="322">
        <v>186</v>
      </c>
      <c r="G22" s="378">
        <f>F22/E22*100</f>
        <v>27.555555555555557</v>
      </c>
      <c r="H22" s="322">
        <v>586</v>
      </c>
      <c r="I22" s="322">
        <v>253</v>
      </c>
      <c r="J22" s="326">
        <f>I22/H22*100</f>
        <v>43.1740614334471</v>
      </c>
      <c r="K22" s="322">
        <v>364</v>
      </c>
      <c r="L22" s="322">
        <v>314</v>
      </c>
      <c r="M22" s="378">
        <f>L22/K22*100</f>
        <v>86.263736263736263</v>
      </c>
    </row>
    <row r="23" spans="1:13" ht="23.25" customHeight="1">
      <c r="A23" s="12">
        <v>11</v>
      </c>
      <c r="B23" s="572" t="s">
        <v>30</v>
      </c>
      <c r="C23" s="573"/>
      <c r="D23" s="2">
        <v>2019</v>
      </c>
      <c r="E23" s="322">
        <v>302</v>
      </c>
      <c r="F23" s="322">
        <v>214</v>
      </c>
      <c r="G23" s="378">
        <f>F23/E23*100</f>
        <v>70.860927152317871</v>
      </c>
      <c r="H23" s="322">
        <v>264</v>
      </c>
      <c r="I23" s="322">
        <v>205</v>
      </c>
      <c r="J23" s="326">
        <f>I23/H23*100</f>
        <v>77.651515151515156</v>
      </c>
      <c r="K23" s="322">
        <v>163</v>
      </c>
      <c r="L23" s="322">
        <v>134</v>
      </c>
      <c r="M23" s="378">
        <f>L23/K23*100</f>
        <v>82.208588957055213</v>
      </c>
    </row>
    <row r="24" spans="1:13" ht="23.25" customHeight="1">
      <c r="A24" s="12">
        <v>12</v>
      </c>
      <c r="B24" s="572" t="s">
        <v>31</v>
      </c>
      <c r="C24" s="573"/>
      <c r="D24" s="2">
        <v>2015</v>
      </c>
      <c r="E24" s="323">
        <v>826</v>
      </c>
      <c r="F24" s="323">
        <v>789</v>
      </c>
      <c r="G24" s="379">
        <v>96.6</v>
      </c>
      <c r="H24" s="323">
        <v>912</v>
      </c>
      <c r="I24" s="323">
        <v>897</v>
      </c>
      <c r="J24" s="327">
        <v>98.3</v>
      </c>
      <c r="K24" s="323">
        <v>774</v>
      </c>
      <c r="L24" s="323">
        <v>774</v>
      </c>
      <c r="M24" s="379">
        <v>100</v>
      </c>
    </row>
    <row r="25" spans="1:13" ht="22.5" customHeight="1">
      <c r="A25" s="12">
        <v>13</v>
      </c>
      <c r="B25" s="572" t="s">
        <v>32</v>
      </c>
      <c r="C25" s="573"/>
      <c r="D25" s="2">
        <v>2016</v>
      </c>
      <c r="E25" s="322">
        <v>1350</v>
      </c>
      <c r="F25" s="322">
        <v>876</v>
      </c>
      <c r="G25" s="378">
        <f>F25/E25*100</f>
        <v>64.888888888888886</v>
      </c>
      <c r="H25" s="322">
        <v>1108</v>
      </c>
      <c r="I25" s="322">
        <v>818</v>
      </c>
      <c r="J25" s="326">
        <f>I25/H25*100</f>
        <v>73.826714801444055</v>
      </c>
      <c r="K25" s="322">
        <v>1155</v>
      </c>
      <c r="L25" s="322">
        <v>941</v>
      </c>
      <c r="M25" s="378">
        <f>L25/K25*100</f>
        <v>81.471861471861473</v>
      </c>
    </row>
    <row r="26" spans="1:13" ht="23.25" customHeight="1">
      <c r="A26" s="12">
        <v>14</v>
      </c>
      <c r="B26" s="572" t="s">
        <v>33</v>
      </c>
      <c r="C26" s="573"/>
      <c r="D26" s="2">
        <v>2017</v>
      </c>
      <c r="E26" s="323">
        <v>1215</v>
      </c>
      <c r="F26" s="323">
        <v>546</v>
      </c>
      <c r="G26" s="379">
        <v>45</v>
      </c>
      <c r="H26" s="323">
        <v>1191</v>
      </c>
      <c r="I26" s="323">
        <v>893</v>
      </c>
      <c r="J26" s="327">
        <v>75</v>
      </c>
      <c r="K26" s="323">
        <v>1122</v>
      </c>
      <c r="L26" s="323">
        <v>920</v>
      </c>
      <c r="M26" s="379">
        <v>82</v>
      </c>
    </row>
    <row r="27" spans="1:13" ht="23.25" customHeight="1">
      <c r="A27" s="12">
        <v>15</v>
      </c>
      <c r="B27" s="572" t="s">
        <v>34</v>
      </c>
      <c r="C27" s="573"/>
      <c r="D27" s="2">
        <v>2017</v>
      </c>
      <c r="E27" s="322">
        <v>162</v>
      </c>
      <c r="F27" s="322">
        <v>110</v>
      </c>
      <c r="G27" s="378">
        <f>F27/E27*100</f>
        <v>67.901234567901241</v>
      </c>
      <c r="H27" s="322">
        <v>167</v>
      </c>
      <c r="I27" s="322">
        <v>125</v>
      </c>
      <c r="J27" s="326">
        <f>I27/H27*100</f>
        <v>74.850299401197603</v>
      </c>
      <c r="K27" s="322">
        <v>159</v>
      </c>
      <c r="L27" s="322">
        <v>135</v>
      </c>
      <c r="M27" s="378">
        <f>L27/K27*100</f>
        <v>84.905660377358487</v>
      </c>
    </row>
    <row r="28" spans="1:13" ht="22.5" customHeight="1">
      <c r="A28" s="12">
        <v>16</v>
      </c>
      <c r="B28" s="572" t="s">
        <v>35</v>
      </c>
      <c r="C28" s="573"/>
      <c r="D28" s="2">
        <v>2016</v>
      </c>
      <c r="E28" s="323">
        <v>2210</v>
      </c>
      <c r="F28" s="323">
        <v>1303</v>
      </c>
      <c r="G28" s="379">
        <v>59</v>
      </c>
      <c r="H28" s="323">
        <v>1869</v>
      </c>
      <c r="I28" s="323">
        <v>1420</v>
      </c>
      <c r="J28" s="327">
        <v>76</v>
      </c>
      <c r="K28" s="323">
        <v>1547</v>
      </c>
      <c r="L28" s="323">
        <v>1284</v>
      </c>
      <c r="M28" s="379">
        <v>83</v>
      </c>
    </row>
    <row r="29" spans="1:13" ht="21.75" customHeight="1">
      <c r="A29" s="12">
        <v>17</v>
      </c>
      <c r="B29" s="572" t="s">
        <v>36</v>
      </c>
      <c r="C29" s="573"/>
      <c r="D29" s="2">
        <v>2019</v>
      </c>
      <c r="E29" s="322">
        <v>16</v>
      </c>
      <c r="F29" s="322">
        <v>10</v>
      </c>
      <c r="G29" s="378">
        <f>F29/E29*100</f>
        <v>62.5</v>
      </c>
      <c r="H29" s="322">
        <v>24</v>
      </c>
      <c r="I29" s="322">
        <v>24</v>
      </c>
      <c r="J29" s="326">
        <f>I29/H29*100</f>
        <v>100</v>
      </c>
      <c r="K29" s="322">
        <v>24</v>
      </c>
      <c r="L29" s="322">
        <v>24</v>
      </c>
      <c r="M29" s="378">
        <f>L29/K29*100</f>
        <v>100</v>
      </c>
    </row>
    <row r="30" spans="1:13" ht="23.25" customHeight="1">
      <c r="A30" s="12">
        <v>18</v>
      </c>
      <c r="B30" s="572" t="s">
        <v>37</v>
      </c>
      <c r="C30" s="573"/>
      <c r="D30" s="2">
        <v>2020</v>
      </c>
      <c r="E30" s="323">
        <v>198</v>
      </c>
      <c r="F30" s="323">
        <v>98</v>
      </c>
      <c r="G30" s="378">
        <f>F30/E30*100</f>
        <v>49.494949494949495</v>
      </c>
      <c r="H30" s="323">
        <v>103</v>
      </c>
      <c r="I30" s="323">
        <v>79</v>
      </c>
      <c r="J30" s="326">
        <f>I30/H30*100</f>
        <v>76.699029126213588</v>
      </c>
      <c r="K30" s="323">
        <v>103</v>
      </c>
      <c r="L30" s="323">
        <v>79</v>
      </c>
      <c r="M30" s="378">
        <f>L30/K30*100</f>
        <v>76.699029126213588</v>
      </c>
    </row>
    <row r="31" spans="1:13" ht="23.25" customHeight="1">
      <c r="A31" s="12">
        <v>19</v>
      </c>
      <c r="B31" s="572" t="s">
        <v>38</v>
      </c>
      <c r="C31" s="573"/>
      <c r="D31" s="2">
        <v>2020</v>
      </c>
      <c r="E31" s="323">
        <v>225</v>
      </c>
      <c r="F31" s="323">
        <v>146</v>
      </c>
      <c r="G31" s="379" t="s">
        <v>341</v>
      </c>
      <c r="H31" s="323">
        <v>279</v>
      </c>
      <c r="I31" s="323">
        <v>210</v>
      </c>
      <c r="J31" s="327">
        <v>75</v>
      </c>
      <c r="K31" s="323">
        <v>279</v>
      </c>
      <c r="L31" s="323">
        <v>210</v>
      </c>
      <c r="M31" s="379">
        <v>75</v>
      </c>
    </row>
    <row r="32" spans="1:13" ht="23.25" customHeight="1">
      <c r="A32" s="12">
        <v>20</v>
      </c>
      <c r="B32" s="572" t="s">
        <v>39</v>
      </c>
      <c r="C32" s="573"/>
      <c r="D32" s="2">
        <v>2020</v>
      </c>
      <c r="E32" s="323">
        <v>455</v>
      </c>
      <c r="F32" s="323">
        <v>236</v>
      </c>
      <c r="G32" s="379">
        <v>52</v>
      </c>
      <c r="H32" s="323">
        <v>808</v>
      </c>
      <c r="I32" s="323">
        <v>635</v>
      </c>
      <c r="J32" s="327" t="s">
        <v>342</v>
      </c>
      <c r="K32" s="323">
        <v>808</v>
      </c>
      <c r="L32" s="323">
        <v>635</v>
      </c>
      <c r="M32" s="379" t="s">
        <v>342</v>
      </c>
    </row>
    <row r="33" spans="1:13" ht="22.5" customHeight="1">
      <c r="A33" s="12">
        <v>21</v>
      </c>
      <c r="B33" s="572" t="s">
        <v>40</v>
      </c>
      <c r="C33" s="573"/>
      <c r="D33" s="2">
        <v>2019</v>
      </c>
      <c r="E33" s="323">
        <v>115</v>
      </c>
      <c r="F33" s="323">
        <v>67</v>
      </c>
      <c r="G33" s="378">
        <f t="shared" ref="G33:G38" si="4">F33/E33*100</f>
        <v>58.260869565217391</v>
      </c>
      <c r="H33" s="323">
        <v>56</v>
      </c>
      <c r="I33" s="323">
        <v>56</v>
      </c>
      <c r="J33" s="326">
        <f t="shared" ref="J33:J41" si="5">I33/H33*100</f>
        <v>100</v>
      </c>
      <c r="K33" s="323">
        <v>68</v>
      </c>
      <c r="L33" s="323">
        <v>68</v>
      </c>
      <c r="M33" s="378">
        <f t="shared" ref="M33:M41" si="6">L33/K33*100</f>
        <v>100</v>
      </c>
    </row>
    <row r="34" spans="1:13" ht="22.5" customHeight="1">
      <c r="A34" s="12">
        <v>22</v>
      </c>
      <c r="B34" s="572" t="s">
        <v>41</v>
      </c>
      <c r="C34" s="573"/>
      <c r="D34" s="2">
        <v>2018</v>
      </c>
      <c r="E34" s="323">
        <v>670</v>
      </c>
      <c r="F34" s="323">
        <v>468.99999999999994</v>
      </c>
      <c r="G34" s="378">
        <f t="shared" si="4"/>
        <v>70</v>
      </c>
      <c r="H34" s="323">
        <v>900</v>
      </c>
      <c r="I34" s="323">
        <v>801</v>
      </c>
      <c r="J34" s="326">
        <f t="shared" si="5"/>
        <v>89</v>
      </c>
      <c r="K34" s="323">
        <v>920</v>
      </c>
      <c r="L34" s="323">
        <v>920</v>
      </c>
      <c r="M34" s="378">
        <f t="shared" si="6"/>
        <v>100</v>
      </c>
    </row>
    <row r="35" spans="1:13" ht="23.25" customHeight="1">
      <c r="A35" s="12">
        <v>23</v>
      </c>
      <c r="B35" s="572" t="s">
        <v>42</v>
      </c>
      <c r="C35" s="573"/>
      <c r="D35" s="2">
        <v>2020</v>
      </c>
      <c r="E35" s="322">
        <v>132</v>
      </c>
      <c r="F35" s="322">
        <v>63</v>
      </c>
      <c r="G35" s="378">
        <f t="shared" si="4"/>
        <v>47.727272727272727</v>
      </c>
      <c r="H35" s="322">
        <v>164</v>
      </c>
      <c r="I35" s="322">
        <v>125</v>
      </c>
      <c r="J35" s="326">
        <f t="shared" si="5"/>
        <v>76.219512195121951</v>
      </c>
      <c r="K35" s="322">
        <v>164</v>
      </c>
      <c r="L35" s="322">
        <v>125</v>
      </c>
      <c r="M35" s="378">
        <f t="shared" si="6"/>
        <v>76.219512195121951</v>
      </c>
    </row>
    <row r="36" spans="1:13" ht="24" customHeight="1">
      <c r="A36" s="12">
        <v>24</v>
      </c>
      <c r="B36" s="572" t="s">
        <v>43</v>
      </c>
      <c r="C36" s="573"/>
      <c r="D36" s="2">
        <v>2013</v>
      </c>
      <c r="E36" s="323">
        <v>728</v>
      </c>
      <c r="F36" s="323">
        <v>400</v>
      </c>
      <c r="G36" s="378">
        <f t="shared" si="4"/>
        <v>54.945054945054949</v>
      </c>
      <c r="H36" s="323">
        <v>652</v>
      </c>
      <c r="I36" s="323">
        <v>525</v>
      </c>
      <c r="J36" s="326">
        <f t="shared" si="5"/>
        <v>80.521472392638032</v>
      </c>
      <c r="K36" s="323">
        <v>404</v>
      </c>
      <c r="L36" s="323">
        <v>404</v>
      </c>
      <c r="M36" s="379">
        <v>100</v>
      </c>
    </row>
    <row r="37" spans="1:13" ht="21.75" customHeight="1">
      <c r="A37" s="12">
        <v>25</v>
      </c>
      <c r="B37" s="572" t="s">
        <v>44</v>
      </c>
      <c r="C37" s="573"/>
      <c r="D37" s="2">
        <v>2020</v>
      </c>
      <c r="E37" s="322">
        <v>402</v>
      </c>
      <c r="F37" s="322">
        <v>338</v>
      </c>
      <c r="G37" s="378">
        <f t="shared" si="4"/>
        <v>84.079601990049753</v>
      </c>
      <c r="H37" s="322">
        <v>434</v>
      </c>
      <c r="I37" s="322">
        <v>390</v>
      </c>
      <c r="J37" s="326">
        <f t="shared" si="5"/>
        <v>89.861751152073737</v>
      </c>
      <c r="K37" s="322">
        <v>434</v>
      </c>
      <c r="L37" s="322">
        <v>390</v>
      </c>
      <c r="M37" s="378">
        <f t="shared" si="6"/>
        <v>89.861751152073737</v>
      </c>
    </row>
    <row r="38" spans="1:13" ht="22.5" customHeight="1">
      <c r="A38" s="12">
        <v>26</v>
      </c>
      <c r="B38" s="572" t="s">
        <v>45</v>
      </c>
      <c r="C38" s="573"/>
      <c r="D38" s="2">
        <v>2016</v>
      </c>
      <c r="E38" s="322">
        <v>728</v>
      </c>
      <c r="F38" s="322">
        <v>400</v>
      </c>
      <c r="G38" s="378">
        <f t="shared" si="4"/>
        <v>54.945054945054949</v>
      </c>
      <c r="H38" s="322">
        <v>652</v>
      </c>
      <c r="I38" s="322">
        <v>525</v>
      </c>
      <c r="J38" s="326">
        <f t="shared" si="5"/>
        <v>80.521472392638032</v>
      </c>
      <c r="K38" s="322">
        <v>404</v>
      </c>
      <c r="L38" s="322">
        <v>404</v>
      </c>
      <c r="M38" s="378">
        <f t="shared" si="6"/>
        <v>100</v>
      </c>
    </row>
    <row r="39" spans="1:13" ht="22.5" customHeight="1">
      <c r="A39" s="12">
        <v>27</v>
      </c>
      <c r="B39" s="642" t="s">
        <v>46</v>
      </c>
      <c r="C39" s="642"/>
      <c r="D39" s="2">
        <v>2013</v>
      </c>
      <c r="E39" s="325">
        <v>1.26</v>
      </c>
      <c r="F39" s="323">
        <v>1.135</v>
      </c>
      <c r="G39" s="379" t="s">
        <v>343</v>
      </c>
      <c r="H39" s="323">
        <v>1.2050000000000001</v>
      </c>
      <c r="I39" s="323">
        <v>1.145</v>
      </c>
      <c r="J39" s="327">
        <v>95</v>
      </c>
      <c r="K39" s="325">
        <v>1.18</v>
      </c>
      <c r="L39" s="325">
        <v>1.18</v>
      </c>
      <c r="M39" s="379">
        <v>100</v>
      </c>
    </row>
    <row r="40" spans="1:13" ht="24" customHeight="1">
      <c r="A40" s="568">
        <v>28</v>
      </c>
      <c r="B40" s="643" t="s">
        <v>47</v>
      </c>
      <c r="C40" s="120" t="s">
        <v>47</v>
      </c>
      <c r="D40" s="558">
        <v>2020</v>
      </c>
      <c r="E40" s="323">
        <v>119</v>
      </c>
      <c r="F40" s="323">
        <v>71</v>
      </c>
      <c r="G40" s="379">
        <f>F40*100/E40</f>
        <v>59.663865546218489</v>
      </c>
      <c r="H40" s="323">
        <v>130</v>
      </c>
      <c r="I40" s="323">
        <v>97</v>
      </c>
      <c r="J40" s="326">
        <f t="shared" si="5"/>
        <v>74.615384615384613</v>
      </c>
      <c r="K40" s="323">
        <v>130</v>
      </c>
      <c r="L40" s="323">
        <v>97</v>
      </c>
      <c r="M40" s="378">
        <f t="shared" si="6"/>
        <v>74.615384615384613</v>
      </c>
    </row>
    <row r="41" spans="1:13" ht="24" customHeight="1">
      <c r="A41" s="569"/>
      <c r="B41" s="643"/>
      <c r="C41" s="120" t="s">
        <v>315</v>
      </c>
      <c r="D41" s="559"/>
      <c r="E41" s="323">
        <v>125</v>
      </c>
      <c r="F41" s="323">
        <v>74</v>
      </c>
      <c r="G41" s="379">
        <f>F41*100/E41</f>
        <v>59.2</v>
      </c>
      <c r="H41" s="323">
        <v>149</v>
      </c>
      <c r="I41" s="323">
        <v>113</v>
      </c>
      <c r="J41" s="326">
        <f t="shared" si="5"/>
        <v>75.838926174496649</v>
      </c>
      <c r="K41" s="323">
        <v>149</v>
      </c>
      <c r="L41" s="323">
        <v>113</v>
      </c>
      <c r="M41" s="378">
        <f t="shared" si="6"/>
        <v>75.838926174496649</v>
      </c>
    </row>
    <row r="42" spans="1:13" ht="24" customHeight="1">
      <c r="A42" s="568">
        <v>29</v>
      </c>
      <c r="B42" s="641" t="s">
        <v>48</v>
      </c>
      <c r="C42" s="11" t="s">
        <v>316</v>
      </c>
      <c r="D42" s="558">
        <v>2014</v>
      </c>
      <c r="E42" s="323">
        <v>1250</v>
      </c>
      <c r="F42" s="323">
        <v>1088</v>
      </c>
      <c r="G42" s="379">
        <v>87.4</v>
      </c>
      <c r="H42" s="323">
        <v>1320</v>
      </c>
      <c r="I42" s="323">
        <v>1279</v>
      </c>
      <c r="J42" s="327">
        <v>96.8</v>
      </c>
      <c r="K42" s="725">
        <v>2160</v>
      </c>
      <c r="L42" s="725">
        <v>2160</v>
      </c>
      <c r="M42" s="723">
        <v>100</v>
      </c>
    </row>
    <row r="43" spans="1:13" ht="24.75" customHeight="1">
      <c r="A43" s="569"/>
      <c r="B43" s="641"/>
      <c r="C43" s="115" t="s">
        <v>317</v>
      </c>
      <c r="D43" s="559"/>
      <c r="E43" s="323">
        <v>410</v>
      </c>
      <c r="F43" s="323">
        <v>396</v>
      </c>
      <c r="G43" s="379">
        <v>96.5</v>
      </c>
      <c r="H43" s="323"/>
      <c r="I43" s="323"/>
      <c r="J43" s="327"/>
      <c r="K43" s="726"/>
      <c r="L43" s="726"/>
      <c r="M43" s="724"/>
    </row>
  </sheetData>
  <mergeCells count="70">
    <mergeCell ref="D42:D43"/>
    <mergeCell ref="K42:K43"/>
    <mergeCell ref="L42:L43"/>
    <mergeCell ref="M42:M43"/>
    <mergeCell ref="D6:D8"/>
    <mergeCell ref="E7:E8"/>
    <mergeCell ref="F7:F8"/>
    <mergeCell ref="G7:G8"/>
    <mergeCell ref="H7:H8"/>
    <mergeCell ref="I7:I8"/>
    <mergeCell ref="J7:J8"/>
    <mergeCell ref="K7:K8"/>
    <mergeCell ref="L7:L8"/>
    <mergeCell ref="M7:M8"/>
    <mergeCell ref="K15:K16"/>
    <mergeCell ref="L15:L16"/>
    <mergeCell ref="M15:M16"/>
    <mergeCell ref="H19:H20"/>
    <mergeCell ref="I19:I20"/>
    <mergeCell ref="J19:J20"/>
    <mergeCell ref="K19:K20"/>
    <mergeCell ref="L19:L20"/>
    <mergeCell ref="M19:M20"/>
    <mergeCell ref="A42:A43"/>
    <mergeCell ref="B42:B43"/>
    <mergeCell ref="B36:C36"/>
    <mergeCell ref="B37:C37"/>
    <mergeCell ref="B38:C38"/>
    <mergeCell ref="B39:C39"/>
    <mergeCell ref="A40:A41"/>
    <mergeCell ref="B40:B41"/>
    <mergeCell ref="B31:C31"/>
    <mergeCell ref="B32:C32"/>
    <mergeCell ref="B33:C33"/>
    <mergeCell ref="B34:C34"/>
    <mergeCell ref="B35:C35"/>
    <mergeCell ref="B30:C30"/>
    <mergeCell ref="B21:C21"/>
    <mergeCell ref="B22:C22"/>
    <mergeCell ref="B23:C23"/>
    <mergeCell ref="B24:C24"/>
    <mergeCell ref="B25:C25"/>
    <mergeCell ref="B18:C18"/>
    <mergeCell ref="A19:A20"/>
    <mergeCell ref="B19:B20"/>
    <mergeCell ref="B28:C28"/>
    <mergeCell ref="B29:C29"/>
    <mergeCell ref="B26:C26"/>
    <mergeCell ref="B27:C27"/>
    <mergeCell ref="B13:C13"/>
    <mergeCell ref="B14:C14"/>
    <mergeCell ref="A15:A16"/>
    <mergeCell ref="B15:B16"/>
    <mergeCell ref="B17:C17"/>
    <mergeCell ref="D15:D16"/>
    <mergeCell ref="D19:D20"/>
    <mergeCell ref="D40:D41"/>
    <mergeCell ref="A9:C9"/>
    <mergeCell ref="A1:B1"/>
    <mergeCell ref="A2:M2"/>
    <mergeCell ref="A3:M3"/>
    <mergeCell ref="A4:M4"/>
    <mergeCell ref="A6:A8"/>
    <mergeCell ref="B6:C8"/>
    <mergeCell ref="E6:G6"/>
    <mergeCell ref="H6:J6"/>
    <mergeCell ref="K6:M6"/>
    <mergeCell ref="A10:C10"/>
    <mergeCell ref="B11:C11"/>
    <mergeCell ref="B12:C12"/>
  </mergeCells>
  <pageMargins left="0.7" right="0.45" top="0.5" bottom="0.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dimension ref="A1:L62"/>
  <sheetViews>
    <sheetView workbookViewId="0">
      <selection sqref="A1:C1"/>
    </sheetView>
  </sheetViews>
  <sheetFormatPr defaultRowHeight="18.75"/>
  <cols>
    <col min="1" max="1" width="4" style="19" customWidth="1"/>
    <col min="2" max="2" width="10" style="19" customWidth="1"/>
    <col min="3" max="3" width="38.5703125" style="19" customWidth="1"/>
    <col min="4" max="4" width="12.28515625" style="19" customWidth="1"/>
    <col min="5" max="5" width="19.140625" style="19" customWidth="1"/>
    <col min="6" max="6" width="17.5703125" style="19" customWidth="1"/>
    <col min="7" max="7" width="17.7109375" style="19" customWidth="1"/>
    <col min="8" max="8" width="16.42578125" style="19" customWidth="1"/>
    <col min="9" max="16384" width="9.140625" style="19"/>
  </cols>
  <sheetData>
    <row r="1" spans="1:12">
      <c r="A1" s="548" t="s">
        <v>570</v>
      </c>
      <c r="B1" s="548"/>
      <c r="C1" s="548"/>
    </row>
    <row r="2" spans="1:12">
      <c r="A2" s="549" t="s">
        <v>151</v>
      </c>
      <c r="B2" s="549"/>
      <c r="C2" s="549"/>
      <c r="D2" s="549"/>
      <c r="E2" s="549"/>
      <c r="F2" s="549"/>
      <c r="G2" s="549"/>
      <c r="H2" s="549"/>
    </row>
    <row r="3" spans="1:12">
      <c r="A3" s="551" t="s">
        <v>152</v>
      </c>
      <c r="B3" s="551"/>
      <c r="C3" s="551"/>
      <c r="D3" s="551"/>
      <c r="E3" s="551"/>
      <c r="F3" s="551"/>
      <c r="G3" s="551"/>
      <c r="H3" s="551"/>
    </row>
    <row r="4" spans="1:12">
      <c r="A4" s="551" t="s">
        <v>153</v>
      </c>
      <c r="B4" s="551"/>
      <c r="C4" s="551"/>
      <c r="D4" s="551"/>
      <c r="E4" s="551"/>
      <c r="F4" s="551"/>
      <c r="G4" s="551"/>
      <c r="H4" s="551"/>
    </row>
    <row r="5" spans="1:12">
      <c r="A5" s="722" t="s">
        <v>1074</v>
      </c>
      <c r="B5" s="722"/>
      <c r="C5" s="722"/>
      <c r="D5" s="722"/>
      <c r="E5" s="722"/>
      <c r="F5" s="722"/>
      <c r="G5" s="722"/>
      <c r="H5" s="722"/>
      <c r="I5" s="32"/>
      <c r="J5" s="32"/>
      <c r="K5" s="32"/>
      <c r="L5" s="32"/>
    </row>
    <row r="6" spans="1:12" ht="15" customHeight="1"/>
    <row r="7" spans="1:12" ht="41.25" customHeight="1">
      <c r="A7" s="729" t="s">
        <v>0</v>
      </c>
      <c r="B7" s="729" t="s">
        <v>59</v>
      </c>
      <c r="C7" s="729" t="s">
        <v>154</v>
      </c>
      <c r="D7" s="745" t="s">
        <v>251</v>
      </c>
      <c r="E7" s="585" t="s">
        <v>252</v>
      </c>
      <c r="F7" s="585"/>
      <c r="G7" s="585" t="s">
        <v>888</v>
      </c>
      <c r="H7" s="585"/>
    </row>
    <row r="8" spans="1:12" ht="40.5" customHeight="1">
      <c r="A8" s="729"/>
      <c r="B8" s="729"/>
      <c r="C8" s="729"/>
      <c r="D8" s="745"/>
      <c r="E8" s="34" t="s">
        <v>253</v>
      </c>
      <c r="F8" s="366" t="s">
        <v>254</v>
      </c>
      <c r="G8" s="362" t="s">
        <v>253</v>
      </c>
      <c r="H8" s="366" t="s">
        <v>254</v>
      </c>
    </row>
    <row r="9" spans="1:12" ht="23.25" customHeight="1">
      <c r="A9" s="732" t="s">
        <v>155</v>
      </c>
      <c r="B9" s="732"/>
      <c r="C9" s="732"/>
      <c r="D9" s="49"/>
      <c r="E9" s="51"/>
      <c r="F9" s="60"/>
      <c r="G9" s="23"/>
      <c r="H9" s="23"/>
    </row>
    <row r="10" spans="1:12" ht="49.5" customHeight="1">
      <c r="A10" s="729">
        <v>1</v>
      </c>
      <c r="B10" s="730" t="s">
        <v>65</v>
      </c>
      <c r="C10" s="35" t="s">
        <v>156</v>
      </c>
      <c r="D10" s="54" t="s">
        <v>88</v>
      </c>
      <c r="E10" s="348" t="s">
        <v>256</v>
      </c>
      <c r="F10" s="348" t="s">
        <v>256</v>
      </c>
      <c r="G10" s="79" t="s">
        <v>255</v>
      </c>
      <c r="H10" s="79" t="s">
        <v>255</v>
      </c>
    </row>
    <row r="11" spans="1:12" ht="72" customHeight="1">
      <c r="A11" s="729"/>
      <c r="B11" s="730"/>
      <c r="C11" s="35" t="s">
        <v>157</v>
      </c>
      <c r="D11" s="54" t="s">
        <v>88</v>
      </c>
      <c r="E11" s="348" t="s">
        <v>256</v>
      </c>
      <c r="F11" s="348" t="s">
        <v>256</v>
      </c>
      <c r="G11" s="79" t="s">
        <v>255</v>
      </c>
      <c r="H11" s="79" t="s">
        <v>255</v>
      </c>
    </row>
    <row r="12" spans="1:12" ht="18.75" customHeight="1">
      <c r="A12" s="734" t="s">
        <v>158</v>
      </c>
      <c r="B12" s="734"/>
      <c r="C12" s="734"/>
      <c r="D12" s="48"/>
      <c r="E12" s="52"/>
      <c r="F12" s="349"/>
      <c r="G12" s="9"/>
      <c r="H12" s="79"/>
    </row>
    <row r="13" spans="1:12" ht="91.5" customHeight="1">
      <c r="A13" s="731" t="s">
        <v>159</v>
      </c>
      <c r="B13" s="731" t="s">
        <v>67</v>
      </c>
      <c r="C13" s="35" t="s">
        <v>160</v>
      </c>
      <c r="D13" s="54" t="s">
        <v>161</v>
      </c>
      <c r="E13" s="84" t="s">
        <v>931</v>
      </c>
      <c r="F13" s="348" t="s">
        <v>982</v>
      </c>
      <c r="G13" s="84" t="s">
        <v>932</v>
      </c>
      <c r="H13" s="348" t="s">
        <v>255</v>
      </c>
    </row>
    <row r="14" spans="1:12" ht="108" customHeight="1">
      <c r="A14" s="731"/>
      <c r="B14" s="731"/>
      <c r="C14" s="35" t="s">
        <v>162</v>
      </c>
      <c r="D14" s="54" t="s">
        <v>163</v>
      </c>
      <c r="E14" s="84" t="s">
        <v>933</v>
      </c>
      <c r="F14" s="348" t="s">
        <v>982</v>
      </c>
      <c r="G14" s="84" t="s">
        <v>934</v>
      </c>
      <c r="H14" s="348" t="s">
        <v>255</v>
      </c>
    </row>
    <row r="15" spans="1:12" ht="174" customHeight="1">
      <c r="A15" s="731"/>
      <c r="B15" s="731"/>
      <c r="C15" s="35" t="s">
        <v>164</v>
      </c>
      <c r="D15" s="54" t="s">
        <v>163</v>
      </c>
      <c r="E15" s="84" t="s">
        <v>935</v>
      </c>
      <c r="F15" s="348" t="s">
        <v>982</v>
      </c>
      <c r="G15" s="84" t="s">
        <v>936</v>
      </c>
      <c r="H15" s="348" t="s">
        <v>255</v>
      </c>
    </row>
    <row r="16" spans="1:12" ht="63">
      <c r="A16" s="731"/>
      <c r="B16" s="731"/>
      <c r="C16" s="35" t="s">
        <v>165</v>
      </c>
      <c r="D16" s="54" t="s">
        <v>166</v>
      </c>
      <c r="E16" s="84" t="s">
        <v>937</v>
      </c>
      <c r="F16" s="348" t="s">
        <v>982</v>
      </c>
      <c r="G16" s="84" t="s">
        <v>938</v>
      </c>
      <c r="H16" s="348" t="s">
        <v>255</v>
      </c>
    </row>
    <row r="17" spans="1:11" ht="57" customHeight="1">
      <c r="A17" s="731" t="s">
        <v>167</v>
      </c>
      <c r="B17" s="731" t="s">
        <v>70</v>
      </c>
      <c r="C17" s="35" t="s">
        <v>168</v>
      </c>
      <c r="D17" s="54" t="s">
        <v>88</v>
      </c>
      <c r="E17" s="36" t="s">
        <v>906</v>
      </c>
      <c r="F17" s="350" t="s">
        <v>929</v>
      </c>
      <c r="G17" s="345" t="s">
        <v>908</v>
      </c>
      <c r="H17" s="79" t="s">
        <v>255</v>
      </c>
    </row>
    <row r="18" spans="1:11" ht="69" customHeight="1">
      <c r="A18" s="731"/>
      <c r="B18" s="731"/>
      <c r="C18" s="35" t="s">
        <v>169</v>
      </c>
      <c r="D18" s="54" t="s">
        <v>88</v>
      </c>
      <c r="E18" s="37" t="s">
        <v>887</v>
      </c>
      <c r="F18" s="350" t="s">
        <v>929</v>
      </c>
      <c r="G18" s="345" t="s">
        <v>887</v>
      </c>
      <c r="H18" s="79" t="s">
        <v>255</v>
      </c>
    </row>
    <row r="19" spans="1:11" ht="117.75" customHeight="1">
      <c r="A19" s="731" t="s">
        <v>170</v>
      </c>
      <c r="B19" s="731" t="s">
        <v>171</v>
      </c>
      <c r="C19" s="35" t="s">
        <v>172</v>
      </c>
      <c r="D19" s="54" t="s">
        <v>88</v>
      </c>
      <c r="E19" s="347" t="s">
        <v>256</v>
      </c>
      <c r="F19" s="347" t="s">
        <v>985</v>
      </c>
      <c r="G19" s="347" t="s">
        <v>255</v>
      </c>
      <c r="H19" s="347" t="s">
        <v>255</v>
      </c>
    </row>
    <row r="20" spans="1:11" ht="126.75" customHeight="1">
      <c r="A20" s="731"/>
      <c r="B20" s="731"/>
      <c r="C20" s="35" t="s">
        <v>173</v>
      </c>
      <c r="D20" s="54" t="s">
        <v>174</v>
      </c>
      <c r="E20" s="44" t="s">
        <v>909</v>
      </c>
      <c r="F20" s="403" t="s">
        <v>999</v>
      </c>
      <c r="G20" s="44" t="s">
        <v>947</v>
      </c>
      <c r="H20" s="347" t="s">
        <v>255</v>
      </c>
      <c r="K20" s="19">
        <f>100-75.13</f>
        <v>24.870000000000005</v>
      </c>
    </row>
    <row r="21" spans="1:11" ht="77.25" customHeight="1">
      <c r="A21" s="40" t="s">
        <v>175</v>
      </c>
      <c r="B21" s="40" t="s">
        <v>176</v>
      </c>
      <c r="C21" s="35" t="s">
        <v>177</v>
      </c>
      <c r="D21" s="54" t="s">
        <v>178</v>
      </c>
      <c r="E21" s="36" t="s">
        <v>1076</v>
      </c>
      <c r="F21" s="348" t="s">
        <v>985</v>
      </c>
      <c r="G21" s="345" t="s">
        <v>1077</v>
      </c>
      <c r="H21" s="79" t="s">
        <v>255</v>
      </c>
    </row>
    <row r="22" spans="1:11" ht="73.5" customHeight="1">
      <c r="A22" s="731" t="s">
        <v>179</v>
      </c>
      <c r="B22" s="733" t="s">
        <v>180</v>
      </c>
      <c r="C22" s="35" t="s">
        <v>181</v>
      </c>
      <c r="D22" s="54" t="s">
        <v>88</v>
      </c>
      <c r="E22" s="36" t="s">
        <v>907</v>
      </c>
      <c r="F22" s="348" t="s">
        <v>256</v>
      </c>
      <c r="G22" s="345" t="s">
        <v>912</v>
      </c>
      <c r="H22" s="79" t="s">
        <v>255</v>
      </c>
    </row>
    <row r="23" spans="1:11" ht="97.5" customHeight="1">
      <c r="A23" s="731"/>
      <c r="B23" s="733"/>
      <c r="C23" s="35" t="s">
        <v>182</v>
      </c>
      <c r="D23" s="54" t="s">
        <v>88</v>
      </c>
      <c r="E23" s="36" t="s">
        <v>907</v>
      </c>
      <c r="F23" s="348" t="s">
        <v>256</v>
      </c>
      <c r="G23" s="345" t="s">
        <v>910</v>
      </c>
      <c r="H23" s="79" t="s">
        <v>255</v>
      </c>
    </row>
    <row r="24" spans="1:11" ht="63.75" customHeight="1">
      <c r="A24" s="731"/>
      <c r="B24" s="733"/>
      <c r="C24" s="35" t="s">
        <v>183</v>
      </c>
      <c r="D24" s="54" t="s">
        <v>161</v>
      </c>
      <c r="E24" s="37" t="s">
        <v>911</v>
      </c>
      <c r="F24" s="348" t="s">
        <v>985</v>
      </c>
      <c r="G24" s="345" t="s">
        <v>912</v>
      </c>
      <c r="H24" s="79" t="s">
        <v>255</v>
      </c>
    </row>
    <row r="25" spans="1:11" ht="174.75" customHeight="1">
      <c r="A25" s="40" t="s">
        <v>184</v>
      </c>
      <c r="B25" s="40" t="s">
        <v>185</v>
      </c>
      <c r="C25" s="41" t="s">
        <v>186</v>
      </c>
      <c r="D25" s="54" t="s">
        <v>88</v>
      </c>
      <c r="E25" s="38" t="s">
        <v>907</v>
      </c>
      <c r="F25" s="348" t="s">
        <v>982</v>
      </c>
      <c r="G25" s="346">
        <v>1</v>
      </c>
      <c r="H25" s="79" t="s">
        <v>255</v>
      </c>
    </row>
    <row r="26" spans="1:11" ht="48.75" customHeight="1">
      <c r="A26" s="731" t="s">
        <v>187</v>
      </c>
      <c r="B26" s="742" t="s">
        <v>188</v>
      </c>
      <c r="C26" s="35" t="s">
        <v>189</v>
      </c>
      <c r="D26" s="54" t="s">
        <v>88</v>
      </c>
      <c r="E26" s="37" t="s">
        <v>907</v>
      </c>
      <c r="F26" s="348" t="s">
        <v>256</v>
      </c>
      <c r="G26" s="345" t="s">
        <v>88</v>
      </c>
      <c r="H26" s="79" t="s">
        <v>255</v>
      </c>
    </row>
    <row r="27" spans="1:11" ht="54" customHeight="1">
      <c r="A27" s="731"/>
      <c r="B27" s="743"/>
      <c r="C27" s="35" t="s">
        <v>190</v>
      </c>
      <c r="D27" s="54" t="s">
        <v>88</v>
      </c>
      <c r="E27" s="37" t="s">
        <v>907</v>
      </c>
      <c r="F27" s="348" t="s">
        <v>256</v>
      </c>
      <c r="G27" s="345" t="s">
        <v>88</v>
      </c>
      <c r="H27" s="79" t="s">
        <v>255</v>
      </c>
    </row>
    <row r="28" spans="1:11" ht="102" customHeight="1">
      <c r="A28" s="731"/>
      <c r="B28" s="743"/>
      <c r="C28" s="35" t="s">
        <v>191</v>
      </c>
      <c r="D28" s="54" t="s">
        <v>88</v>
      </c>
      <c r="E28" s="37" t="s">
        <v>907</v>
      </c>
      <c r="F28" s="348" t="s">
        <v>256</v>
      </c>
      <c r="G28" s="345" t="s">
        <v>88</v>
      </c>
      <c r="H28" s="79" t="s">
        <v>255</v>
      </c>
    </row>
    <row r="29" spans="1:11" ht="267.75">
      <c r="A29" s="40"/>
      <c r="B29" s="744"/>
      <c r="C29" s="35" t="s">
        <v>192</v>
      </c>
      <c r="D29" s="54" t="s">
        <v>88</v>
      </c>
      <c r="E29" s="37" t="s">
        <v>907</v>
      </c>
      <c r="F29" s="348" t="s">
        <v>256</v>
      </c>
      <c r="G29" s="346" t="s">
        <v>88</v>
      </c>
      <c r="H29" s="79" t="s">
        <v>255</v>
      </c>
    </row>
    <row r="30" spans="1:11" ht="31.5">
      <c r="A30" s="731" t="s">
        <v>193</v>
      </c>
      <c r="B30" s="731" t="s">
        <v>194</v>
      </c>
      <c r="C30" s="35" t="s">
        <v>195</v>
      </c>
      <c r="D30" s="54" t="s">
        <v>88</v>
      </c>
      <c r="E30" s="347" t="s">
        <v>914</v>
      </c>
      <c r="F30" s="347" t="s">
        <v>256</v>
      </c>
      <c r="G30" s="347" t="s">
        <v>255</v>
      </c>
      <c r="H30" s="347" t="s">
        <v>255</v>
      </c>
    </row>
    <row r="31" spans="1:11" ht="31.5">
      <c r="A31" s="731"/>
      <c r="B31" s="731"/>
      <c r="C31" s="35" t="s">
        <v>196</v>
      </c>
      <c r="D31" s="54" t="s">
        <v>178</v>
      </c>
      <c r="E31" s="44" t="s">
        <v>909</v>
      </c>
      <c r="F31" s="347" t="s">
        <v>256</v>
      </c>
      <c r="G31" s="44" t="s">
        <v>913</v>
      </c>
      <c r="H31" s="347" t="s">
        <v>255</v>
      </c>
    </row>
    <row r="32" spans="1:11" ht="18.75" customHeight="1">
      <c r="A32" s="735" t="s">
        <v>197</v>
      </c>
      <c r="B32" s="736"/>
      <c r="C32" s="737"/>
      <c r="D32" s="50"/>
      <c r="E32" s="58"/>
      <c r="F32" s="367"/>
      <c r="G32" s="23"/>
      <c r="H32" s="59"/>
    </row>
    <row r="33" spans="1:10" ht="64.5" customHeight="1">
      <c r="A33" s="40" t="s">
        <v>198</v>
      </c>
      <c r="B33" s="40" t="s">
        <v>199</v>
      </c>
      <c r="C33" s="35" t="s">
        <v>200</v>
      </c>
      <c r="D33" s="54" t="s">
        <v>201</v>
      </c>
      <c r="E33" s="36" t="s">
        <v>945</v>
      </c>
      <c r="F33" s="396" t="s">
        <v>982</v>
      </c>
      <c r="G33" s="345" t="s">
        <v>915</v>
      </c>
      <c r="H33" s="79" t="s">
        <v>255</v>
      </c>
    </row>
    <row r="34" spans="1:10" ht="51.75" customHeight="1">
      <c r="A34" s="40" t="s">
        <v>202</v>
      </c>
      <c r="B34" s="40" t="s">
        <v>203</v>
      </c>
      <c r="C34" s="42" t="s">
        <v>204</v>
      </c>
      <c r="D34" s="54" t="s">
        <v>205</v>
      </c>
      <c r="E34" s="43" t="s">
        <v>917</v>
      </c>
      <c r="F34" s="348" t="s">
        <v>982</v>
      </c>
      <c r="G34" s="345" t="s">
        <v>916</v>
      </c>
      <c r="H34" s="79" t="s">
        <v>255</v>
      </c>
    </row>
    <row r="35" spans="1:10" ht="70.5" customHeight="1">
      <c r="A35" s="40" t="s">
        <v>206</v>
      </c>
      <c r="B35" s="40" t="s">
        <v>207</v>
      </c>
      <c r="C35" s="35" t="s">
        <v>208</v>
      </c>
      <c r="D35" s="54" t="s">
        <v>209</v>
      </c>
      <c r="E35" s="43" t="s">
        <v>948</v>
      </c>
      <c r="F35" s="348" t="s">
        <v>984</v>
      </c>
      <c r="G35" s="6" t="s">
        <v>949</v>
      </c>
      <c r="H35" s="79" t="s">
        <v>255</v>
      </c>
    </row>
    <row r="36" spans="1:10" ht="58.5" customHeight="1">
      <c r="A36" s="731" t="s">
        <v>210</v>
      </c>
      <c r="B36" s="731" t="s">
        <v>211</v>
      </c>
      <c r="C36" s="35" t="s">
        <v>212</v>
      </c>
      <c r="D36" s="55" t="s">
        <v>88</v>
      </c>
      <c r="E36" s="37" t="s">
        <v>918</v>
      </c>
      <c r="F36" s="348" t="s">
        <v>256</v>
      </c>
      <c r="G36" s="346" t="s">
        <v>919</v>
      </c>
      <c r="H36" s="79" t="s">
        <v>255</v>
      </c>
    </row>
    <row r="37" spans="1:10" ht="57" customHeight="1">
      <c r="A37" s="731"/>
      <c r="B37" s="731"/>
      <c r="C37" s="35" t="s">
        <v>213</v>
      </c>
      <c r="D37" s="55" t="s">
        <v>88</v>
      </c>
      <c r="E37" s="37" t="s">
        <v>918</v>
      </c>
      <c r="F37" s="348" t="s">
        <v>256</v>
      </c>
      <c r="G37" s="345" t="s">
        <v>255</v>
      </c>
      <c r="H37" s="79" t="s">
        <v>255</v>
      </c>
    </row>
    <row r="38" spans="1:10" ht="18.75" customHeight="1">
      <c r="A38" s="732" t="s">
        <v>214</v>
      </c>
      <c r="B38" s="732"/>
      <c r="C38" s="732"/>
      <c r="D38" s="49"/>
      <c r="E38" s="51"/>
      <c r="F38" s="115"/>
      <c r="G38" s="9"/>
      <c r="H38" s="79"/>
    </row>
    <row r="39" spans="1:10" ht="100.5" customHeight="1">
      <c r="A39" s="729">
        <v>14</v>
      </c>
      <c r="B39" s="731" t="s">
        <v>215</v>
      </c>
      <c r="C39" s="35" t="s">
        <v>216</v>
      </c>
      <c r="D39" s="55" t="s">
        <v>88</v>
      </c>
      <c r="E39" s="37" t="s">
        <v>907</v>
      </c>
      <c r="F39" s="396" t="s">
        <v>983</v>
      </c>
      <c r="G39" s="345" t="s">
        <v>255</v>
      </c>
      <c r="H39" s="79" t="s">
        <v>255</v>
      </c>
    </row>
    <row r="40" spans="1:10" ht="70.5" customHeight="1">
      <c r="A40" s="729"/>
      <c r="B40" s="731"/>
      <c r="C40" s="35" t="s">
        <v>217</v>
      </c>
      <c r="D40" s="56" t="s">
        <v>218</v>
      </c>
      <c r="E40" s="44" t="s">
        <v>920</v>
      </c>
      <c r="F40" s="348" t="s">
        <v>929</v>
      </c>
      <c r="G40" s="345" t="s">
        <v>942</v>
      </c>
      <c r="H40" s="79" t="s">
        <v>255</v>
      </c>
      <c r="I40" s="19">
        <f>95.66-92.91</f>
        <v>2.75</v>
      </c>
    </row>
    <row r="41" spans="1:10" ht="45.75" customHeight="1">
      <c r="A41" s="729"/>
      <c r="B41" s="731"/>
      <c r="C41" s="35" t="s">
        <v>219</v>
      </c>
      <c r="D41" s="57" t="s">
        <v>220</v>
      </c>
      <c r="E41" s="39" t="s">
        <v>921</v>
      </c>
      <c r="F41" s="396" t="s">
        <v>982</v>
      </c>
      <c r="G41" s="345" t="s">
        <v>946</v>
      </c>
      <c r="H41" s="79" t="s">
        <v>255</v>
      </c>
    </row>
    <row r="42" spans="1:10" ht="84.75" customHeight="1">
      <c r="A42" s="729" t="s">
        <v>221</v>
      </c>
      <c r="B42" s="731" t="s">
        <v>940</v>
      </c>
      <c r="C42" s="35" t="s">
        <v>222</v>
      </c>
      <c r="D42" s="54" t="s">
        <v>218</v>
      </c>
      <c r="E42" s="38" t="s">
        <v>1000</v>
      </c>
      <c r="F42" s="348" t="s">
        <v>256</v>
      </c>
      <c r="G42" s="345" t="s">
        <v>1001</v>
      </c>
      <c r="H42" s="79" t="s">
        <v>255</v>
      </c>
    </row>
    <row r="43" spans="1:10" ht="33" customHeight="1">
      <c r="A43" s="729"/>
      <c r="B43" s="731"/>
      <c r="C43" s="35" t="s">
        <v>223</v>
      </c>
      <c r="D43" s="54" t="s">
        <v>88</v>
      </c>
      <c r="E43" s="37" t="s">
        <v>918</v>
      </c>
      <c r="F43" s="348" t="s">
        <v>981</v>
      </c>
      <c r="G43" s="345" t="s">
        <v>255</v>
      </c>
      <c r="H43" s="79" t="s">
        <v>255</v>
      </c>
    </row>
    <row r="44" spans="1:10" ht="48" customHeight="1">
      <c r="A44" s="729"/>
      <c r="B44" s="731"/>
      <c r="C44" s="35" t="s">
        <v>224</v>
      </c>
      <c r="D44" s="54" t="s">
        <v>225</v>
      </c>
      <c r="E44" s="45" t="s">
        <v>943</v>
      </c>
      <c r="F44" s="348" t="s">
        <v>985</v>
      </c>
      <c r="G44" s="345" t="s">
        <v>944</v>
      </c>
      <c r="H44" s="79" t="s">
        <v>255</v>
      </c>
    </row>
    <row r="45" spans="1:10" ht="45.75" customHeight="1">
      <c r="A45" s="382">
        <v>16</v>
      </c>
      <c r="B45" s="382" t="s">
        <v>226</v>
      </c>
      <c r="C45" s="383" t="s">
        <v>227</v>
      </c>
      <c r="D45" s="384" t="s">
        <v>228</v>
      </c>
      <c r="E45" s="385" t="s">
        <v>918</v>
      </c>
      <c r="F45" s="350" t="s">
        <v>256</v>
      </c>
      <c r="G45" s="386" t="s">
        <v>922</v>
      </c>
      <c r="H45" s="350" t="s">
        <v>255</v>
      </c>
    </row>
    <row r="46" spans="1:10" ht="102" customHeight="1">
      <c r="A46" s="738" t="s">
        <v>229</v>
      </c>
      <c r="B46" s="739" t="s">
        <v>930</v>
      </c>
      <c r="C46" s="35" t="s">
        <v>230</v>
      </c>
      <c r="D46" s="56" t="s">
        <v>231</v>
      </c>
      <c r="E46" s="37" t="s">
        <v>953</v>
      </c>
      <c r="F46" s="396" t="s">
        <v>981</v>
      </c>
      <c r="G46" s="37" t="s">
        <v>951</v>
      </c>
      <c r="H46" s="79" t="s">
        <v>255</v>
      </c>
      <c r="J46" s="19">
        <f>44986/45781</f>
        <v>0.98263471745920794</v>
      </c>
    </row>
    <row r="47" spans="1:10" ht="60.75" customHeight="1">
      <c r="A47" s="738"/>
      <c r="B47" s="740"/>
      <c r="C47" s="35" t="s">
        <v>232</v>
      </c>
      <c r="D47" s="56">
        <v>1</v>
      </c>
      <c r="E47" s="39" t="s">
        <v>923</v>
      </c>
      <c r="F47" s="348" t="s">
        <v>985</v>
      </c>
      <c r="G47" s="345" t="s">
        <v>924</v>
      </c>
      <c r="H47" s="79" t="s">
        <v>255</v>
      </c>
    </row>
    <row r="48" spans="1:10" ht="51.75" customHeight="1">
      <c r="A48" s="738"/>
      <c r="B48" s="740"/>
      <c r="C48" s="35" t="s">
        <v>233</v>
      </c>
      <c r="D48" s="56" t="s">
        <v>88</v>
      </c>
      <c r="E48" s="37" t="s">
        <v>907</v>
      </c>
      <c r="F48" s="348" t="s">
        <v>256</v>
      </c>
      <c r="G48" s="345" t="s">
        <v>88</v>
      </c>
      <c r="H48" s="79" t="s">
        <v>255</v>
      </c>
    </row>
    <row r="49" spans="1:9" ht="144" customHeight="1">
      <c r="A49" s="738"/>
      <c r="B49" s="740"/>
      <c r="C49" s="35" t="s">
        <v>234</v>
      </c>
      <c r="D49" s="57" t="s">
        <v>88</v>
      </c>
      <c r="E49" s="37" t="s">
        <v>907</v>
      </c>
      <c r="F49" s="348" t="s">
        <v>256</v>
      </c>
      <c r="G49" s="345" t="s">
        <v>88</v>
      </c>
      <c r="H49" s="79" t="s">
        <v>255</v>
      </c>
    </row>
    <row r="50" spans="1:9" ht="96.75" customHeight="1">
      <c r="A50" s="738"/>
      <c r="B50" s="740"/>
      <c r="C50" s="35" t="s">
        <v>235</v>
      </c>
      <c r="D50" s="57" t="s">
        <v>88</v>
      </c>
      <c r="E50" s="37" t="s">
        <v>907</v>
      </c>
      <c r="F50" s="348" t="s">
        <v>256</v>
      </c>
      <c r="G50" s="345" t="s">
        <v>88</v>
      </c>
      <c r="H50" s="79" t="s">
        <v>255</v>
      </c>
    </row>
    <row r="51" spans="1:9" ht="74.25" customHeight="1">
      <c r="A51" s="738"/>
      <c r="B51" s="740"/>
      <c r="C51" s="35" t="s">
        <v>236</v>
      </c>
      <c r="D51" s="54" t="s">
        <v>218</v>
      </c>
      <c r="E51" s="38" t="s">
        <v>925</v>
      </c>
      <c r="F51" s="348" t="s">
        <v>256</v>
      </c>
      <c r="G51" s="345" t="s">
        <v>926</v>
      </c>
      <c r="H51" s="79" t="s">
        <v>255</v>
      </c>
    </row>
    <row r="52" spans="1:9" ht="50.25" customHeight="1">
      <c r="A52" s="738"/>
      <c r="B52" s="740"/>
      <c r="C52" s="35" t="s">
        <v>237</v>
      </c>
      <c r="D52" s="54" t="s">
        <v>228</v>
      </c>
      <c r="E52" s="46" t="s">
        <v>927</v>
      </c>
      <c r="F52" s="348" t="s">
        <v>256</v>
      </c>
      <c r="G52" s="345" t="s">
        <v>928</v>
      </c>
      <c r="H52" s="79" t="s">
        <v>255</v>
      </c>
      <c r="I52" s="19">
        <f>86.6-58.4</f>
        <v>28.199999999999996</v>
      </c>
    </row>
    <row r="53" spans="1:9" ht="66.75" customHeight="1">
      <c r="A53" s="738"/>
      <c r="B53" s="741"/>
      <c r="C53" s="47" t="s">
        <v>238</v>
      </c>
      <c r="D53" s="54" t="s">
        <v>161</v>
      </c>
      <c r="E53" s="39" t="s">
        <v>907</v>
      </c>
      <c r="F53" s="348" t="s">
        <v>256</v>
      </c>
      <c r="G53" s="345" t="s">
        <v>950</v>
      </c>
      <c r="H53" s="79" t="s">
        <v>255</v>
      </c>
    </row>
    <row r="54" spans="1:9" ht="18.75" customHeight="1">
      <c r="A54" s="732" t="s">
        <v>239</v>
      </c>
      <c r="B54" s="732"/>
      <c r="C54" s="732"/>
      <c r="D54" s="49"/>
      <c r="E54" s="51"/>
      <c r="F54" s="115"/>
      <c r="G54" s="345"/>
      <c r="H54" s="79"/>
    </row>
    <row r="55" spans="1:9" ht="39.75" customHeight="1">
      <c r="A55" s="729" t="s">
        <v>240</v>
      </c>
      <c r="B55" s="731" t="s">
        <v>939</v>
      </c>
      <c r="C55" s="35" t="s">
        <v>241</v>
      </c>
      <c r="D55" s="54" t="s">
        <v>161</v>
      </c>
      <c r="E55" s="39">
        <v>1</v>
      </c>
      <c r="F55" s="348" t="s">
        <v>929</v>
      </c>
      <c r="G55" s="346">
        <v>1</v>
      </c>
      <c r="H55" s="79" t="s">
        <v>255</v>
      </c>
    </row>
    <row r="56" spans="1:9" ht="40.5" customHeight="1">
      <c r="A56" s="729"/>
      <c r="B56" s="731"/>
      <c r="C56" s="35" t="s">
        <v>242</v>
      </c>
      <c r="D56" s="54" t="s">
        <v>88</v>
      </c>
      <c r="E56" s="37" t="s">
        <v>88</v>
      </c>
      <c r="F56" s="348" t="s">
        <v>929</v>
      </c>
      <c r="G56" s="345" t="s">
        <v>88</v>
      </c>
      <c r="H56" s="79" t="s">
        <v>255</v>
      </c>
    </row>
    <row r="57" spans="1:9" ht="48" customHeight="1">
      <c r="A57" s="729"/>
      <c r="B57" s="731"/>
      <c r="C57" s="35" t="s">
        <v>243</v>
      </c>
      <c r="D57" s="54" t="s">
        <v>88</v>
      </c>
      <c r="E57" s="37" t="s">
        <v>88</v>
      </c>
      <c r="F57" s="348" t="s">
        <v>929</v>
      </c>
      <c r="G57" s="345" t="s">
        <v>88</v>
      </c>
      <c r="H57" s="79" t="s">
        <v>255</v>
      </c>
    </row>
    <row r="58" spans="1:9" ht="51" customHeight="1">
      <c r="A58" s="729"/>
      <c r="B58" s="731"/>
      <c r="C58" s="35" t="s">
        <v>244</v>
      </c>
      <c r="D58" s="54" t="s">
        <v>161</v>
      </c>
      <c r="E58" s="39">
        <v>1</v>
      </c>
      <c r="F58" s="348" t="s">
        <v>929</v>
      </c>
      <c r="G58" s="346">
        <v>1</v>
      </c>
      <c r="H58" s="79" t="s">
        <v>255</v>
      </c>
    </row>
    <row r="59" spans="1:9" ht="42.75" customHeight="1">
      <c r="A59" s="729"/>
      <c r="B59" s="731"/>
      <c r="C59" s="35" t="s">
        <v>245</v>
      </c>
      <c r="D59" s="54" t="s">
        <v>88</v>
      </c>
      <c r="E59" s="37" t="s">
        <v>88</v>
      </c>
      <c r="F59" s="348" t="s">
        <v>929</v>
      </c>
      <c r="G59" s="345" t="s">
        <v>88</v>
      </c>
      <c r="H59" s="79" t="s">
        <v>255</v>
      </c>
    </row>
    <row r="60" spans="1:9" ht="77.25" customHeight="1">
      <c r="A60" s="729"/>
      <c r="B60" s="731"/>
      <c r="C60" s="35" t="s">
        <v>246</v>
      </c>
      <c r="D60" s="54" t="s">
        <v>88</v>
      </c>
      <c r="E60" s="37" t="s">
        <v>88</v>
      </c>
      <c r="F60" s="348" t="s">
        <v>929</v>
      </c>
      <c r="G60" s="345" t="s">
        <v>88</v>
      </c>
      <c r="H60" s="79" t="s">
        <v>255</v>
      </c>
    </row>
    <row r="61" spans="1:9" ht="63" customHeight="1">
      <c r="A61" s="729" t="s">
        <v>247</v>
      </c>
      <c r="B61" s="731" t="s">
        <v>248</v>
      </c>
      <c r="C61" s="35" t="s">
        <v>249</v>
      </c>
      <c r="D61" s="54" t="s">
        <v>88</v>
      </c>
      <c r="E61" s="37" t="s">
        <v>88</v>
      </c>
      <c r="F61" s="348" t="s">
        <v>929</v>
      </c>
      <c r="G61" s="345" t="s">
        <v>88</v>
      </c>
      <c r="H61" s="79" t="s">
        <v>255</v>
      </c>
    </row>
    <row r="62" spans="1:9" ht="135" customHeight="1">
      <c r="A62" s="729"/>
      <c r="B62" s="731"/>
      <c r="C62" s="35" t="s">
        <v>250</v>
      </c>
      <c r="D62" s="54" t="s">
        <v>88</v>
      </c>
      <c r="E62" s="37" t="s">
        <v>88</v>
      </c>
      <c r="F62" s="348" t="s">
        <v>929</v>
      </c>
      <c r="G62" s="345" t="s">
        <v>88</v>
      </c>
      <c r="H62" s="79" t="s">
        <v>255</v>
      </c>
    </row>
  </sheetData>
  <mergeCells count="42">
    <mergeCell ref="B7:B8"/>
    <mergeCell ref="A7:A8"/>
    <mergeCell ref="E7:F7"/>
    <mergeCell ref="G7:H7"/>
    <mergeCell ref="A1:C1"/>
    <mergeCell ref="A2:H2"/>
    <mergeCell ref="A3:H3"/>
    <mergeCell ref="A4:H4"/>
    <mergeCell ref="A5:H5"/>
    <mergeCell ref="D7:D8"/>
    <mergeCell ref="C7:C8"/>
    <mergeCell ref="A55:A60"/>
    <mergeCell ref="B55:B60"/>
    <mergeCell ref="A61:A62"/>
    <mergeCell ref="B61:B62"/>
    <mergeCell ref="A12:C12"/>
    <mergeCell ref="A38:C38"/>
    <mergeCell ref="A32:C32"/>
    <mergeCell ref="A54:C54"/>
    <mergeCell ref="A39:A41"/>
    <mergeCell ref="B39:B41"/>
    <mergeCell ref="A42:A44"/>
    <mergeCell ref="B42:B44"/>
    <mergeCell ref="A46:A53"/>
    <mergeCell ref="B46:B53"/>
    <mergeCell ref="A26:A28"/>
    <mergeCell ref="B26:B29"/>
    <mergeCell ref="A30:A31"/>
    <mergeCell ref="B30:B31"/>
    <mergeCell ref="A36:A37"/>
    <mergeCell ref="B36:B37"/>
    <mergeCell ref="A17:A18"/>
    <mergeCell ref="B17:B18"/>
    <mergeCell ref="A19:A20"/>
    <mergeCell ref="B19:B20"/>
    <mergeCell ref="A22:A24"/>
    <mergeCell ref="B22:B24"/>
    <mergeCell ref="A10:A11"/>
    <mergeCell ref="B10:B11"/>
    <mergeCell ref="A13:A16"/>
    <mergeCell ref="B13:B16"/>
    <mergeCell ref="A9:C9"/>
  </mergeCells>
  <pageMargins left="0.45" right="0.5" top="0.75" bottom="0.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dimension ref="A1:G120"/>
  <sheetViews>
    <sheetView workbookViewId="0">
      <selection sqref="A1:B1"/>
    </sheetView>
  </sheetViews>
  <sheetFormatPr defaultRowHeight="15.75"/>
  <cols>
    <col min="1" max="1" width="4" style="53" customWidth="1"/>
    <col min="2" max="2" width="26.42578125" style="53" customWidth="1"/>
    <col min="3" max="3" width="11.42578125" style="53" customWidth="1"/>
    <col min="4" max="4" width="10.42578125" style="53" customWidth="1"/>
    <col min="5" max="5" width="10.85546875" style="53" customWidth="1"/>
    <col min="6" max="6" width="13.28515625" style="53" customWidth="1"/>
    <col min="7" max="7" width="12.42578125" style="53" customWidth="1"/>
    <col min="8" max="16384" width="9.140625" style="53"/>
  </cols>
  <sheetData>
    <row r="1" spans="1:7">
      <c r="A1" s="548" t="s">
        <v>1155</v>
      </c>
      <c r="B1" s="548"/>
    </row>
    <row r="2" spans="1:7" ht="16.5">
      <c r="A2" s="549" t="s">
        <v>259</v>
      </c>
      <c r="B2" s="549"/>
      <c r="C2" s="549"/>
      <c r="D2" s="549"/>
      <c r="E2" s="549"/>
      <c r="F2" s="549"/>
      <c r="G2" s="549"/>
    </row>
    <row r="3" spans="1:7">
      <c r="A3" s="691" t="s">
        <v>1073</v>
      </c>
      <c r="B3" s="691"/>
      <c r="C3" s="691"/>
      <c r="D3" s="691"/>
      <c r="E3" s="691"/>
      <c r="F3" s="691"/>
      <c r="G3" s="691"/>
    </row>
    <row r="5" spans="1:7" ht="63" customHeight="1">
      <c r="A5" s="560" t="s">
        <v>0</v>
      </c>
      <c r="B5" s="585" t="s">
        <v>260</v>
      </c>
      <c r="C5" s="585" t="s">
        <v>261</v>
      </c>
      <c r="D5" s="585"/>
      <c r="E5" s="585"/>
      <c r="F5" s="585"/>
      <c r="G5" s="585"/>
    </row>
    <row r="6" spans="1:7" ht="60.75" customHeight="1">
      <c r="A6" s="560"/>
      <c r="B6" s="585"/>
      <c r="C6" s="31" t="s">
        <v>262</v>
      </c>
      <c r="D6" s="31" t="s">
        <v>263</v>
      </c>
      <c r="E6" s="31" t="s">
        <v>264</v>
      </c>
      <c r="F6" s="31" t="s">
        <v>265</v>
      </c>
      <c r="G6" s="31" t="s">
        <v>266</v>
      </c>
    </row>
    <row r="7" spans="1:7" ht="15.75" customHeight="1">
      <c r="A7" s="746" t="s">
        <v>49</v>
      </c>
      <c r="B7" s="747"/>
      <c r="C7" s="117"/>
      <c r="D7" s="117">
        <f>D8+D101</f>
        <v>188</v>
      </c>
      <c r="E7" s="117"/>
      <c r="F7" s="128">
        <f>F8+F101</f>
        <v>261362</v>
      </c>
      <c r="G7" s="128">
        <f>G8+G101</f>
        <v>14566.3</v>
      </c>
    </row>
    <row r="8" spans="1:7">
      <c r="A8" s="117" t="s">
        <v>257</v>
      </c>
      <c r="B8" s="129" t="s">
        <v>624</v>
      </c>
      <c r="C8" s="117"/>
      <c r="D8" s="122">
        <f>SUM(D9:D100)</f>
        <v>98</v>
      </c>
      <c r="E8" s="122"/>
      <c r="F8" s="130">
        <f>SUM(F9:F100)</f>
        <v>55962</v>
      </c>
      <c r="G8" s="131">
        <f>SUM(G9:G100)</f>
        <v>4676.2999999999993</v>
      </c>
    </row>
    <row r="9" spans="1:7">
      <c r="A9" s="4">
        <v>1</v>
      </c>
      <c r="B9" s="132" t="s">
        <v>625</v>
      </c>
      <c r="C9" s="133">
        <v>2008</v>
      </c>
      <c r="D9" s="4">
        <v>1</v>
      </c>
      <c r="E9" s="134">
        <v>540</v>
      </c>
      <c r="F9" s="124">
        <f t="shared" ref="F9:F36" si="0">E9*D9</f>
        <v>540</v>
      </c>
      <c r="G9" s="135">
        <v>45</v>
      </c>
    </row>
    <row r="10" spans="1:7">
      <c r="A10" s="4">
        <v>2</v>
      </c>
      <c r="B10" s="136" t="s">
        <v>626</v>
      </c>
      <c r="C10" s="133">
        <v>2000</v>
      </c>
      <c r="D10" s="4">
        <v>1</v>
      </c>
      <c r="E10" s="134">
        <v>540</v>
      </c>
      <c r="F10" s="124">
        <f t="shared" si="0"/>
        <v>540</v>
      </c>
      <c r="G10" s="135">
        <v>42</v>
      </c>
    </row>
    <row r="11" spans="1:7">
      <c r="A11" s="4">
        <v>3</v>
      </c>
      <c r="B11" s="136" t="s">
        <v>627</v>
      </c>
      <c r="C11" s="133">
        <v>2000</v>
      </c>
      <c r="D11" s="4">
        <v>1</v>
      </c>
      <c r="E11" s="134">
        <v>350</v>
      </c>
      <c r="F11" s="124">
        <f t="shared" si="0"/>
        <v>350</v>
      </c>
      <c r="G11" s="135">
        <v>30</v>
      </c>
    </row>
    <row r="12" spans="1:7">
      <c r="A12" s="4"/>
      <c r="B12" s="136" t="s">
        <v>628</v>
      </c>
      <c r="C12" s="133">
        <v>1987</v>
      </c>
      <c r="D12" s="4">
        <v>1</v>
      </c>
      <c r="E12" s="134">
        <v>550</v>
      </c>
      <c r="F12" s="124">
        <f t="shared" si="0"/>
        <v>550</v>
      </c>
      <c r="G12" s="135">
        <v>37.799999999999997</v>
      </c>
    </row>
    <row r="13" spans="1:7">
      <c r="A13" s="4">
        <v>4</v>
      </c>
      <c r="B13" s="137" t="s">
        <v>629</v>
      </c>
      <c r="C13" s="133">
        <v>2001</v>
      </c>
      <c r="D13" s="4">
        <v>1</v>
      </c>
      <c r="E13" s="124">
        <v>540</v>
      </c>
      <c r="F13" s="124">
        <f t="shared" si="0"/>
        <v>540</v>
      </c>
      <c r="G13" s="135">
        <v>47.2</v>
      </c>
    </row>
    <row r="14" spans="1:7">
      <c r="A14" s="4">
        <v>5</v>
      </c>
      <c r="B14" s="137" t="s">
        <v>630</v>
      </c>
      <c r="C14" s="133">
        <v>2017</v>
      </c>
      <c r="D14" s="4">
        <v>1</v>
      </c>
      <c r="E14" s="124">
        <v>1000</v>
      </c>
      <c r="F14" s="124">
        <f t="shared" si="0"/>
        <v>1000</v>
      </c>
      <c r="G14" s="138">
        <v>126</v>
      </c>
    </row>
    <row r="15" spans="1:7">
      <c r="A15" s="4">
        <v>6</v>
      </c>
      <c r="B15" s="137" t="s">
        <v>631</v>
      </c>
      <c r="C15" s="133">
        <v>2001</v>
      </c>
      <c r="D15" s="4">
        <v>1</v>
      </c>
      <c r="E15" s="124">
        <v>540</v>
      </c>
      <c r="F15" s="124">
        <f t="shared" si="0"/>
        <v>540</v>
      </c>
      <c r="G15" s="135">
        <v>46</v>
      </c>
    </row>
    <row r="16" spans="1:7">
      <c r="A16" s="4">
        <v>7</v>
      </c>
      <c r="B16" s="139" t="s">
        <v>632</v>
      </c>
      <c r="C16" s="133">
        <v>2017</v>
      </c>
      <c r="D16" s="4">
        <v>1</v>
      </c>
      <c r="E16" s="124">
        <v>1000</v>
      </c>
      <c r="F16" s="124">
        <f t="shared" si="0"/>
        <v>1000</v>
      </c>
      <c r="G16" s="135">
        <v>102</v>
      </c>
    </row>
    <row r="17" spans="1:7">
      <c r="A17" s="4">
        <v>8</v>
      </c>
      <c r="B17" s="140" t="s">
        <v>633</v>
      </c>
      <c r="C17" s="133">
        <v>1991</v>
      </c>
      <c r="D17" s="4">
        <v>1</v>
      </c>
      <c r="E17" s="124">
        <v>1000</v>
      </c>
      <c r="F17" s="124">
        <f t="shared" si="0"/>
        <v>1000</v>
      </c>
      <c r="G17" s="135">
        <v>80</v>
      </c>
    </row>
    <row r="18" spans="1:7">
      <c r="A18" s="4">
        <v>9</v>
      </c>
      <c r="B18" s="139" t="s">
        <v>634</v>
      </c>
      <c r="C18" s="133">
        <v>2003</v>
      </c>
      <c r="D18" s="4">
        <v>1</v>
      </c>
      <c r="E18" s="124">
        <v>1000</v>
      </c>
      <c r="F18" s="124">
        <f t="shared" si="0"/>
        <v>1000</v>
      </c>
      <c r="G18" s="135">
        <v>76.599999999999994</v>
      </c>
    </row>
    <row r="19" spans="1:7">
      <c r="A19" s="4">
        <v>10</v>
      </c>
      <c r="B19" s="139" t="s">
        <v>635</v>
      </c>
      <c r="C19" s="133">
        <v>2010</v>
      </c>
      <c r="D19" s="4">
        <v>1</v>
      </c>
      <c r="E19" s="124">
        <v>300</v>
      </c>
      <c r="F19" s="124">
        <f t="shared" si="0"/>
        <v>300</v>
      </c>
      <c r="G19" s="135">
        <v>37</v>
      </c>
    </row>
    <row r="20" spans="1:7">
      <c r="A20" s="4">
        <v>11</v>
      </c>
      <c r="B20" s="139" t="s">
        <v>636</v>
      </c>
      <c r="C20" s="133">
        <v>2011</v>
      </c>
      <c r="D20" s="4">
        <v>1</v>
      </c>
      <c r="E20" s="124">
        <v>300</v>
      </c>
      <c r="F20" s="124">
        <f t="shared" si="0"/>
        <v>300</v>
      </c>
      <c r="G20" s="135">
        <v>32</v>
      </c>
    </row>
    <row r="21" spans="1:7">
      <c r="A21" s="4">
        <v>12</v>
      </c>
      <c r="B21" s="141" t="s">
        <v>637</v>
      </c>
      <c r="C21" s="142">
        <v>1998</v>
      </c>
      <c r="D21" s="4">
        <v>1</v>
      </c>
      <c r="E21" s="124">
        <v>300</v>
      </c>
      <c r="F21" s="124">
        <f t="shared" si="0"/>
        <v>300</v>
      </c>
      <c r="G21" s="135">
        <v>28</v>
      </c>
    </row>
    <row r="22" spans="1:7">
      <c r="A22" s="4">
        <v>13</v>
      </c>
      <c r="B22" s="141" t="s">
        <v>638</v>
      </c>
      <c r="C22" s="142">
        <v>1998</v>
      </c>
      <c r="D22" s="4">
        <v>1</v>
      </c>
      <c r="E22" s="124">
        <v>1000</v>
      </c>
      <c r="F22" s="124">
        <f t="shared" si="0"/>
        <v>1000</v>
      </c>
      <c r="G22" s="135">
        <v>85</v>
      </c>
    </row>
    <row r="23" spans="1:7">
      <c r="A23" s="4">
        <v>14</v>
      </c>
      <c r="B23" s="141" t="s">
        <v>639</v>
      </c>
      <c r="C23" s="142">
        <v>1998</v>
      </c>
      <c r="D23" s="4">
        <v>1</v>
      </c>
      <c r="E23" s="124">
        <v>540</v>
      </c>
      <c r="F23" s="124">
        <f t="shared" si="0"/>
        <v>540</v>
      </c>
      <c r="G23" s="135">
        <v>13.5</v>
      </c>
    </row>
    <row r="24" spans="1:7">
      <c r="A24" s="4">
        <v>15</v>
      </c>
      <c r="B24" s="141" t="s">
        <v>640</v>
      </c>
      <c r="C24" s="142">
        <v>2012</v>
      </c>
      <c r="D24" s="4">
        <v>1</v>
      </c>
      <c r="E24" s="124">
        <v>1400</v>
      </c>
      <c r="F24" s="124">
        <f t="shared" si="0"/>
        <v>1400</v>
      </c>
      <c r="G24" s="135">
        <v>80</v>
      </c>
    </row>
    <row r="25" spans="1:7">
      <c r="A25" s="4">
        <v>16</v>
      </c>
      <c r="B25" s="141" t="s">
        <v>641</v>
      </c>
      <c r="C25" s="142">
        <v>1998</v>
      </c>
      <c r="D25" s="4">
        <v>1</v>
      </c>
      <c r="E25" s="124">
        <v>1000</v>
      </c>
      <c r="F25" s="124">
        <f t="shared" si="0"/>
        <v>1000</v>
      </c>
      <c r="G25" s="135">
        <v>98</v>
      </c>
    </row>
    <row r="26" spans="1:7">
      <c r="A26" s="4">
        <v>17</v>
      </c>
      <c r="B26" s="141" t="s">
        <v>642</v>
      </c>
      <c r="C26" s="142">
        <v>1998</v>
      </c>
      <c r="D26" s="4">
        <v>1</v>
      </c>
      <c r="E26" s="124">
        <v>540</v>
      </c>
      <c r="F26" s="124">
        <f t="shared" si="0"/>
        <v>540</v>
      </c>
      <c r="G26" s="143">
        <v>43</v>
      </c>
    </row>
    <row r="27" spans="1:7">
      <c r="A27" s="4">
        <v>18</v>
      </c>
      <c r="B27" s="141" t="s">
        <v>643</v>
      </c>
      <c r="C27" s="142">
        <v>1998</v>
      </c>
      <c r="D27" s="4">
        <v>1</v>
      </c>
      <c r="E27" s="124">
        <v>540</v>
      </c>
      <c r="F27" s="124">
        <f t="shared" si="0"/>
        <v>540</v>
      </c>
      <c r="G27" s="143">
        <v>35</v>
      </c>
    </row>
    <row r="28" spans="1:7">
      <c r="A28" s="4">
        <v>19</v>
      </c>
      <c r="B28" s="141" t="s">
        <v>644</v>
      </c>
      <c r="C28" s="142">
        <v>1998</v>
      </c>
      <c r="D28" s="4">
        <v>1</v>
      </c>
      <c r="E28" s="124">
        <v>270</v>
      </c>
      <c r="F28" s="124">
        <f t="shared" si="0"/>
        <v>270</v>
      </c>
      <c r="G28" s="143">
        <v>21</v>
      </c>
    </row>
    <row r="29" spans="1:7">
      <c r="A29" s="4">
        <v>20</v>
      </c>
      <c r="B29" s="141" t="s">
        <v>645</v>
      </c>
      <c r="C29" s="142">
        <v>1998</v>
      </c>
      <c r="D29" s="4">
        <v>1</v>
      </c>
      <c r="E29" s="124">
        <v>320</v>
      </c>
      <c r="F29" s="124">
        <f t="shared" si="0"/>
        <v>320</v>
      </c>
      <c r="G29" s="144">
        <v>22</v>
      </c>
    </row>
    <row r="30" spans="1:7">
      <c r="A30" s="4">
        <v>21</v>
      </c>
      <c r="B30" s="141" t="s">
        <v>646</v>
      </c>
      <c r="C30" s="142">
        <v>1998</v>
      </c>
      <c r="D30" s="4">
        <v>1</v>
      </c>
      <c r="E30" s="124">
        <v>320</v>
      </c>
      <c r="F30" s="124">
        <f t="shared" si="0"/>
        <v>320</v>
      </c>
      <c r="G30" s="143">
        <v>23</v>
      </c>
    </row>
    <row r="31" spans="1:7">
      <c r="A31" s="4">
        <v>22</v>
      </c>
      <c r="B31" s="145" t="s">
        <v>647</v>
      </c>
      <c r="C31" s="142">
        <v>2013</v>
      </c>
      <c r="D31" s="4">
        <v>1</v>
      </c>
      <c r="E31" s="124">
        <v>320</v>
      </c>
      <c r="F31" s="124">
        <f t="shared" si="0"/>
        <v>320</v>
      </c>
      <c r="G31" s="143">
        <v>25</v>
      </c>
    </row>
    <row r="32" spans="1:7">
      <c r="A32" s="4">
        <v>23</v>
      </c>
      <c r="B32" s="145" t="s">
        <v>648</v>
      </c>
      <c r="C32" s="142">
        <v>2013</v>
      </c>
      <c r="D32" s="4">
        <v>1</v>
      </c>
      <c r="E32" s="124">
        <v>320</v>
      </c>
      <c r="F32" s="124">
        <f t="shared" si="0"/>
        <v>320</v>
      </c>
      <c r="G32" s="143">
        <v>33</v>
      </c>
    </row>
    <row r="33" spans="1:7">
      <c r="A33" s="4">
        <v>24</v>
      </c>
      <c r="B33" s="145" t="s">
        <v>649</v>
      </c>
      <c r="C33" s="142">
        <v>2007</v>
      </c>
      <c r="D33" s="4">
        <v>1</v>
      </c>
      <c r="E33" s="124">
        <v>320</v>
      </c>
      <c r="F33" s="124">
        <f t="shared" si="0"/>
        <v>320</v>
      </c>
      <c r="G33" s="143">
        <v>22</v>
      </c>
    </row>
    <row r="34" spans="1:7">
      <c r="A34" s="4">
        <v>25</v>
      </c>
      <c r="B34" s="145" t="s">
        <v>650</v>
      </c>
      <c r="C34" s="142">
        <v>2010</v>
      </c>
      <c r="D34" s="4">
        <v>1</v>
      </c>
      <c r="E34" s="124">
        <v>320</v>
      </c>
      <c r="F34" s="124">
        <f t="shared" si="0"/>
        <v>320</v>
      </c>
      <c r="G34" s="143">
        <v>21</v>
      </c>
    </row>
    <row r="35" spans="1:7">
      <c r="A35" s="4">
        <v>26</v>
      </c>
      <c r="B35" s="145" t="s">
        <v>651</v>
      </c>
      <c r="C35" s="142">
        <v>2008</v>
      </c>
      <c r="D35" s="4">
        <v>1</v>
      </c>
      <c r="E35" s="124">
        <v>320</v>
      </c>
      <c r="F35" s="124">
        <f t="shared" si="0"/>
        <v>320</v>
      </c>
      <c r="G35" s="143">
        <v>21</v>
      </c>
    </row>
    <row r="36" spans="1:7">
      <c r="A36" s="4">
        <v>27</v>
      </c>
      <c r="B36" s="145" t="s">
        <v>652</v>
      </c>
      <c r="C36" s="142">
        <v>2017</v>
      </c>
      <c r="D36" s="4">
        <v>1</v>
      </c>
      <c r="E36" s="124">
        <v>320</v>
      </c>
      <c r="F36" s="124">
        <f t="shared" si="0"/>
        <v>320</v>
      </c>
      <c r="G36" s="143">
        <v>33</v>
      </c>
    </row>
    <row r="37" spans="1:7">
      <c r="A37" s="4">
        <v>28</v>
      </c>
      <c r="B37" s="145" t="s">
        <v>653</v>
      </c>
      <c r="C37" s="142">
        <v>2008</v>
      </c>
      <c r="D37" s="4">
        <v>1</v>
      </c>
      <c r="E37" s="124">
        <v>320</v>
      </c>
      <c r="F37" s="124">
        <f>E37*D37</f>
        <v>320</v>
      </c>
      <c r="G37" s="143">
        <v>30</v>
      </c>
    </row>
    <row r="38" spans="1:7">
      <c r="A38" s="4">
        <v>29</v>
      </c>
      <c r="B38" s="146" t="s">
        <v>654</v>
      </c>
      <c r="C38" s="142">
        <v>2005</v>
      </c>
      <c r="D38" s="4">
        <v>1</v>
      </c>
      <c r="E38" s="124">
        <v>320</v>
      </c>
      <c r="F38" s="124">
        <v>320</v>
      </c>
      <c r="G38" s="143">
        <v>14.1</v>
      </c>
    </row>
    <row r="39" spans="1:7">
      <c r="A39" s="4">
        <v>30</v>
      </c>
      <c r="B39" s="147" t="s">
        <v>655</v>
      </c>
      <c r="C39" s="142">
        <v>2008</v>
      </c>
      <c r="D39" s="4">
        <v>1</v>
      </c>
      <c r="E39" s="124">
        <v>1400</v>
      </c>
      <c r="F39" s="124">
        <f>E39*D39</f>
        <v>1400</v>
      </c>
      <c r="G39" s="143">
        <v>125</v>
      </c>
    </row>
    <row r="40" spans="1:7">
      <c r="A40" s="4">
        <v>31</v>
      </c>
      <c r="B40" s="147" t="s">
        <v>656</v>
      </c>
      <c r="C40" s="142">
        <v>2008</v>
      </c>
      <c r="D40" s="4">
        <v>1</v>
      </c>
      <c r="E40" s="124">
        <v>1400</v>
      </c>
      <c r="F40" s="124">
        <f t="shared" ref="F40:F57" si="1">E40*D40</f>
        <v>1400</v>
      </c>
      <c r="G40" s="143">
        <v>122</v>
      </c>
    </row>
    <row r="41" spans="1:7">
      <c r="A41" s="4">
        <v>32</v>
      </c>
      <c r="B41" s="147" t="s">
        <v>657</v>
      </c>
      <c r="C41" s="142">
        <v>2005</v>
      </c>
      <c r="D41" s="4">
        <v>1</v>
      </c>
      <c r="E41" s="124">
        <v>1400</v>
      </c>
      <c r="F41" s="124">
        <f t="shared" si="1"/>
        <v>1400</v>
      </c>
      <c r="G41" s="143">
        <v>130</v>
      </c>
    </row>
    <row r="42" spans="1:7">
      <c r="A42" s="4">
        <v>33</v>
      </c>
      <c r="B42" s="148" t="s">
        <v>658</v>
      </c>
      <c r="C42" s="142">
        <v>2008</v>
      </c>
      <c r="D42" s="4">
        <v>1</v>
      </c>
      <c r="E42" s="124">
        <v>290</v>
      </c>
      <c r="F42" s="124">
        <f t="shared" si="1"/>
        <v>290</v>
      </c>
      <c r="G42" s="143">
        <v>17</v>
      </c>
    </row>
    <row r="43" spans="1:7">
      <c r="A43" s="4">
        <v>34</v>
      </c>
      <c r="B43" s="148" t="s">
        <v>659</v>
      </c>
      <c r="C43" s="142">
        <v>2008</v>
      </c>
      <c r="D43" s="4">
        <v>1</v>
      </c>
      <c r="E43" s="124">
        <v>290</v>
      </c>
      <c r="F43" s="124">
        <f t="shared" si="1"/>
        <v>290</v>
      </c>
      <c r="G43" s="143">
        <v>15</v>
      </c>
    </row>
    <row r="44" spans="1:7">
      <c r="A44" s="4">
        <v>35</v>
      </c>
      <c r="B44" s="149" t="s">
        <v>660</v>
      </c>
      <c r="C44" s="142">
        <v>2018</v>
      </c>
      <c r="D44" s="4">
        <v>1</v>
      </c>
      <c r="E44" s="124">
        <v>1400</v>
      </c>
      <c r="F44" s="124">
        <f t="shared" si="1"/>
        <v>1400</v>
      </c>
      <c r="G44" s="143">
        <v>122</v>
      </c>
    </row>
    <row r="45" spans="1:7">
      <c r="A45" s="4">
        <v>36</v>
      </c>
      <c r="B45" s="149" t="s">
        <v>661</v>
      </c>
      <c r="C45" s="142">
        <v>2000</v>
      </c>
      <c r="D45" s="4">
        <v>1</v>
      </c>
      <c r="E45" s="124">
        <v>1400</v>
      </c>
      <c r="F45" s="124">
        <f t="shared" si="1"/>
        <v>1400</v>
      </c>
      <c r="G45" s="143">
        <v>118</v>
      </c>
    </row>
    <row r="46" spans="1:7">
      <c r="A46" s="4">
        <v>37</v>
      </c>
      <c r="B46" s="149" t="s">
        <v>662</v>
      </c>
      <c r="C46" s="142">
        <v>1989</v>
      </c>
      <c r="D46" s="4">
        <v>2</v>
      </c>
      <c r="E46" s="124">
        <v>1400</v>
      </c>
      <c r="F46" s="124">
        <f t="shared" si="1"/>
        <v>2800</v>
      </c>
      <c r="G46" s="143">
        <v>125</v>
      </c>
    </row>
    <row r="47" spans="1:7">
      <c r="A47" s="4">
        <v>38</v>
      </c>
      <c r="B47" s="149" t="s">
        <v>663</v>
      </c>
      <c r="C47" s="142">
        <v>2010</v>
      </c>
      <c r="D47" s="4">
        <v>1</v>
      </c>
      <c r="E47" s="124">
        <v>350</v>
      </c>
      <c r="F47" s="124">
        <f t="shared" si="1"/>
        <v>350</v>
      </c>
      <c r="G47" s="143">
        <v>35</v>
      </c>
    </row>
    <row r="48" spans="1:7">
      <c r="A48" s="4">
        <v>39</v>
      </c>
      <c r="B48" s="149" t="s">
        <v>664</v>
      </c>
      <c r="C48" s="142">
        <v>2010</v>
      </c>
      <c r="D48" s="4">
        <v>1</v>
      </c>
      <c r="E48" s="124">
        <v>350</v>
      </c>
      <c r="F48" s="124">
        <f t="shared" si="1"/>
        <v>350</v>
      </c>
      <c r="G48" s="143">
        <v>35</v>
      </c>
    </row>
    <row r="49" spans="1:7">
      <c r="A49" s="4">
        <v>40</v>
      </c>
      <c r="B49" s="150" t="s">
        <v>665</v>
      </c>
      <c r="C49" s="142">
        <v>1985</v>
      </c>
      <c r="D49" s="4">
        <v>1</v>
      </c>
      <c r="E49" s="124">
        <v>350</v>
      </c>
      <c r="F49" s="124">
        <f t="shared" si="1"/>
        <v>350</v>
      </c>
      <c r="G49" s="143">
        <v>35</v>
      </c>
    </row>
    <row r="50" spans="1:7">
      <c r="A50" s="4">
        <v>41</v>
      </c>
      <c r="B50" s="150" t="s">
        <v>666</v>
      </c>
      <c r="C50" s="142">
        <v>2018</v>
      </c>
      <c r="D50" s="4">
        <v>1</v>
      </c>
      <c r="E50" s="124">
        <v>350</v>
      </c>
      <c r="F50" s="124">
        <f t="shared" si="1"/>
        <v>350</v>
      </c>
      <c r="G50" s="143">
        <v>40</v>
      </c>
    </row>
    <row r="51" spans="1:7">
      <c r="A51" s="4">
        <v>42</v>
      </c>
      <c r="B51" s="150" t="s">
        <v>667</v>
      </c>
      <c r="C51" s="142">
        <v>1988</v>
      </c>
      <c r="D51" s="4">
        <v>1</v>
      </c>
      <c r="E51" s="124">
        <v>350</v>
      </c>
      <c r="F51" s="124">
        <f t="shared" si="1"/>
        <v>350</v>
      </c>
      <c r="G51" s="143">
        <v>30</v>
      </c>
    </row>
    <row r="52" spans="1:7">
      <c r="A52" s="4">
        <v>43</v>
      </c>
      <c r="B52" s="150" t="s">
        <v>668</v>
      </c>
      <c r="C52" s="142">
        <v>2011</v>
      </c>
      <c r="D52" s="4">
        <v>1</v>
      </c>
      <c r="E52" s="124">
        <v>350</v>
      </c>
      <c r="F52" s="124">
        <f t="shared" si="1"/>
        <v>350</v>
      </c>
      <c r="G52" s="143">
        <v>30</v>
      </c>
    </row>
    <row r="53" spans="1:7">
      <c r="A53" s="4">
        <v>44</v>
      </c>
      <c r="B53" s="150" t="s">
        <v>669</v>
      </c>
      <c r="C53" s="142">
        <v>2000</v>
      </c>
      <c r="D53" s="4">
        <v>1</v>
      </c>
      <c r="E53" s="124">
        <v>350</v>
      </c>
      <c r="F53" s="124">
        <f t="shared" si="1"/>
        <v>350</v>
      </c>
      <c r="G53" s="143">
        <v>30</v>
      </c>
    </row>
    <row r="54" spans="1:7">
      <c r="A54" s="4">
        <v>45</v>
      </c>
      <c r="B54" s="150" t="s">
        <v>670</v>
      </c>
      <c r="C54" s="142">
        <v>2000</v>
      </c>
      <c r="D54" s="4">
        <v>1</v>
      </c>
      <c r="E54" s="124">
        <v>350</v>
      </c>
      <c r="F54" s="124">
        <f t="shared" si="1"/>
        <v>350</v>
      </c>
      <c r="G54" s="143">
        <v>35</v>
      </c>
    </row>
    <row r="55" spans="1:7">
      <c r="A55" s="4">
        <v>46</v>
      </c>
      <c r="B55" s="151" t="s">
        <v>671</v>
      </c>
      <c r="C55" s="142">
        <v>2002</v>
      </c>
      <c r="D55" s="4">
        <v>1</v>
      </c>
      <c r="E55" s="124">
        <v>350</v>
      </c>
      <c r="F55" s="124">
        <f t="shared" si="1"/>
        <v>350</v>
      </c>
      <c r="G55" s="143">
        <v>60</v>
      </c>
    </row>
    <row r="56" spans="1:7">
      <c r="A56" s="4">
        <v>47</v>
      </c>
      <c r="B56" s="152" t="s">
        <v>672</v>
      </c>
      <c r="C56" s="142">
        <v>2008</v>
      </c>
      <c r="D56" s="4">
        <v>1</v>
      </c>
      <c r="E56" s="124">
        <v>540</v>
      </c>
      <c r="F56" s="124">
        <f t="shared" si="1"/>
        <v>540</v>
      </c>
      <c r="G56" s="143">
        <v>33</v>
      </c>
    </row>
    <row r="57" spans="1:7">
      <c r="A57" s="4">
        <v>48</v>
      </c>
      <c r="B57" s="152" t="s">
        <v>673</v>
      </c>
      <c r="C57" s="142">
        <v>1991</v>
      </c>
      <c r="D57" s="4">
        <v>1</v>
      </c>
      <c r="E57" s="124">
        <v>1000</v>
      </c>
      <c r="F57" s="124">
        <f t="shared" si="1"/>
        <v>1000</v>
      </c>
      <c r="G57" s="143">
        <v>109</v>
      </c>
    </row>
    <row r="58" spans="1:7">
      <c r="A58" s="4">
        <v>49</v>
      </c>
      <c r="B58" s="152" t="s">
        <v>674</v>
      </c>
      <c r="C58" s="142">
        <v>1994</v>
      </c>
      <c r="D58" s="4">
        <v>1</v>
      </c>
      <c r="E58" s="124">
        <v>540</v>
      </c>
      <c r="F58" s="124">
        <f t="shared" ref="F58:F73" si="2">D58*E58</f>
        <v>540</v>
      </c>
      <c r="G58" s="143">
        <v>13.5</v>
      </c>
    </row>
    <row r="59" spans="1:7">
      <c r="A59" s="4">
        <v>50</v>
      </c>
      <c r="B59" s="152" t="s">
        <v>675</v>
      </c>
      <c r="C59" s="142">
        <v>2000</v>
      </c>
      <c r="D59" s="4">
        <v>1</v>
      </c>
      <c r="E59" s="124">
        <v>540</v>
      </c>
      <c r="F59" s="124">
        <f t="shared" si="2"/>
        <v>540</v>
      </c>
      <c r="G59" s="143">
        <v>12</v>
      </c>
    </row>
    <row r="60" spans="1:7">
      <c r="A60" s="4">
        <v>51</v>
      </c>
      <c r="B60" s="152" t="s">
        <v>676</v>
      </c>
      <c r="C60" s="142">
        <v>2018</v>
      </c>
      <c r="D60" s="4">
        <v>1</v>
      </c>
      <c r="E60" s="124">
        <v>1000</v>
      </c>
      <c r="F60" s="124">
        <f t="shared" si="2"/>
        <v>1000</v>
      </c>
      <c r="G60" s="143">
        <v>9</v>
      </c>
    </row>
    <row r="61" spans="1:7">
      <c r="A61" s="4">
        <v>52</v>
      </c>
      <c r="B61" s="152" t="s">
        <v>677</v>
      </c>
      <c r="C61" s="142">
        <v>1992</v>
      </c>
      <c r="D61" s="4">
        <v>1</v>
      </c>
      <c r="E61" s="124">
        <v>540</v>
      </c>
      <c r="F61" s="124">
        <f t="shared" si="2"/>
        <v>540</v>
      </c>
      <c r="G61" s="135">
        <v>45</v>
      </c>
    </row>
    <row r="62" spans="1:7">
      <c r="A62" s="4">
        <v>53</v>
      </c>
      <c r="B62" s="152" t="s">
        <v>678</v>
      </c>
      <c r="C62" s="142">
        <v>1992</v>
      </c>
      <c r="D62" s="4">
        <v>1</v>
      </c>
      <c r="E62" s="124">
        <v>350</v>
      </c>
      <c r="F62" s="124">
        <f t="shared" si="2"/>
        <v>350</v>
      </c>
      <c r="G62" s="135">
        <v>35</v>
      </c>
    </row>
    <row r="63" spans="1:7">
      <c r="A63" s="4">
        <v>54</v>
      </c>
      <c r="B63" s="153" t="s">
        <v>679</v>
      </c>
      <c r="C63" s="142">
        <v>2019</v>
      </c>
      <c r="D63" s="4">
        <v>1</v>
      </c>
      <c r="E63" s="124">
        <v>540</v>
      </c>
      <c r="F63" s="124">
        <f t="shared" si="2"/>
        <v>540</v>
      </c>
      <c r="G63" s="135">
        <v>48</v>
      </c>
    </row>
    <row r="64" spans="1:7">
      <c r="A64" s="4">
        <v>55</v>
      </c>
      <c r="B64" s="153" t="s">
        <v>680</v>
      </c>
      <c r="C64" s="142">
        <v>1999</v>
      </c>
      <c r="D64" s="4">
        <v>1</v>
      </c>
      <c r="E64" s="124">
        <v>250</v>
      </c>
      <c r="F64" s="124">
        <f t="shared" si="2"/>
        <v>250</v>
      </c>
      <c r="G64" s="135">
        <v>28</v>
      </c>
    </row>
    <row r="65" spans="1:7">
      <c r="A65" s="4">
        <v>56</v>
      </c>
      <c r="B65" s="153" t="s">
        <v>681</v>
      </c>
      <c r="C65" s="142">
        <v>1999</v>
      </c>
      <c r="D65" s="4">
        <v>1</v>
      </c>
      <c r="E65" s="124">
        <v>1000</v>
      </c>
      <c r="F65" s="124">
        <f t="shared" si="2"/>
        <v>1000</v>
      </c>
      <c r="G65" s="135">
        <v>70</v>
      </c>
    </row>
    <row r="66" spans="1:7">
      <c r="A66" s="4">
        <v>57</v>
      </c>
      <c r="B66" s="154" t="s">
        <v>682</v>
      </c>
      <c r="C66" s="142">
        <v>1991</v>
      </c>
      <c r="D66" s="4">
        <v>1</v>
      </c>
      <c r="E66" s="124">
        <v>1000</v>
      </c>
      <c r="F66" s="124">
        <f t="shared" si="2"/>
        <v>1000</v>
      </c>
      <c r="G66" s="135">
        <v>117</v>
      </c>
    </row>
    <row r="67" spans="1:7">
      <c r="A67" s="4">
        <v>58</v>
      </c>
      <c r="B67" s="154" t="s">
        <v>683</v>
      </c>
      <c r="C67" s="142">
        <v>1997</v>
      </c>
      <c r="D67" s="4">
        <v>1</v>
      </c>
      <c r="E67" s="124">
        <v>300</v>
      </c>
      <c r="F67" s="124">
        <f t="shared" si="2"/>
        <v>300</v>
      </c>
      <c r="G67" s="135">
        <v>30</v>
      </c>
    </row>
    <row r="68" spans="1:7">
      <c r="A68" s="4">
        <v>59</v>
      </c>
      <c r="B68" s="154" t="s">
        <v>684</v>
      </c>
      <c r="C68" s="142">
        <v>1996</v>
      </c>
      <c r="D68" s="4">
        <v>1</v>
      </c>
      <c r="E68" s="124">
        <v>300</v>
      </c>
      <c r="F68" s="124">
        <f t="shared" si="2"/>
        <v>300</v>
      </c>
      <c r="G68" s="135">
        <v>33</v>
      </c>
    </row>
    <row r="69" spans="1:7">
      <c r="A69" s="4">
        <v>60</v>
      </c>
      <c r="B69" s="154" t="s">
        <v>685</v>
      </c>
      <c r="C69" s="142">
        <v>1992</v>
      </c>
      <c r="D69" s="4">
        <v>1</v>
      </c>
      <c r="E69" s="124">
        <v>300</v>
      </c>
      <c r="F69" s="124">
        <f t="shared" si="2"/>
        <v>300</v>
      </c>
      <c r="G69" s="135">
        <v>38</v>
      </c>
    </row>
    <row r="70" spans="1:7">
      <c r="A70" s="4">
        <v>61</v>
      </c>
      <c r="B70" s="154" t="s">
        <v>686</v>
      </c>
      <c r="C70" s="142">
        <v>2001</v>
      </c>
      <c r="D70" s="4">
        <v>1</v>
      </c>
      <c r="E70" s="124">
        <v>320</v>
      </c>
      <c r="F70" s="124">
        <f t="shared" si="2"/>
        <v>320</v>
      </c>
      <c r="G70" s="135">
        <v>24</v>
      </c>
    </row>
    <row r="71" spans="1:7">
      <c r="A71" s="4">
        <v>62</v>
      </c>
      <c r="B71" s="155" t="s">
        <v>687</v>
      </c>
      <c r="C71" s="142">
        <v>2012</v>
      </c>
      <c r="D71" s="4">
        <v>1</v>
      </c>
      <c r="E71" s="124">
        <v>320</v>
      </c>
      <c r="F71" s="124">
        <f t="shared" si="2"/>
        <v>320</v>
      </c>
      <c r="G71" s="135">
        <v>31</v>
      </c>
    </row>
    <row r="72" spans="1:7">
      <c r="A72" s="4">
        <v>63</v>
      </c>
      <c r="B72" s="156" t="s">
        <v>688</v>
      </c>
      <c r="C72" s="142">
        <v>2005</v>
      </c>
      <c r="D72" s="4">
        <v>1</v>
      </c>
      <c r="E72" s="124">
        <v>350</v>
      </c>
      <c r="F72" s="124">
        <f t="shared" si="2"/>
        <v>350</v>
      </c>
      <c r="G72" s="135">
        <v>39</v>
      </c>
    </row>
    <row r="73" spans="1:7">
      <c r="A73" s="4">
        <v>64</v>
      </c>
      <c r="B73" s="156" t="s">
        <v>689</v>
      </c>
      <c r="C73" s="142">
        <v>2005</v>
      </c>
      <c r="D73" s="4">
        <v>1</v>
      </c>
      <c r="E73" s="124">
        <v>350</v>
      </c>
      <c r="F73" s="124">
        <f t="shared" si="2"/>
        <v>350</v>
      </c>
      <c r="G73" s="135">
        <v>31</v>
      </c>
    </row>
    <row r="74" spans="1:7">
      <c r="A74" s="4">
        <v>65</v>
      </c>
      <c r="B74" s="157" t="s">
        <v>690</v>
      </c>
      <c r="C74" s="142">
        <v>2007</v>
      </c>
      <c r="D74" s="4">
        <v>5</v>
      </c>
      <c r="E74" s="124">
        <v>450</v>
      </c>
      <c r="F74" s="124">
        <f>D74*E74</f>
        <v>2250</v>
      </c>
      <c r="G74" s="135">
        <v>220</v>
      </c>
    </row>
    <row r="75" spans="1:7">
      <c r="A75" s="4">
        <v>66</v>
      </c>
      <c r="B75" s="157" t="s">
        <v>691</v>
      </c>
      <c r="C75" s="142">
        <v>2005</v>
      </c>
      <c r="D75" s="4">
        <v>1</v>
      </c>
      <c r="E75" s="124">
        <v>250</v>
      </c>
      <c r="F75" s="124">
        <f t="shared" ref="F75:F82" si="3">D75*E75</f>
        <v>250</v>
      </c>
      <c r="G75" s="135">
        <v>45</v>
      </c>
    </row>
    <row r="76" spans="1:7">
      <c r="A76" s="4">
        <v>67</v>
      </c>
      <c r="B76" s="157" t="s">
        <v>692</v>
      </c>
      <c r="C76" s="142">
        <v>2005</v>
      </c>
      <c r="D76" s="4">
        <v>1</v>
      </c>
      <c r="E76" s="124">
        <v>250</v>
      </c>
      <c r="F76" s="124">
        <f t="shared" si="3"/>
        <v>250</v>
      </c>
      <c r="G76" s="135">
        <v>45</v>
      </c>
    </row>
    <row r="77" spans="1:7">
      <c r="A77" s="4">
        <v>68</v>
      </c>
      <c r="B77" s="158" t="s">
        <v>693</v>
      </c>
      <c r="C77" s="159">
        <v>2005</v>
      </c>
      <c r="D77" s="4">
        <v>1</v>
      </c>
      <c r="E77" s="124">
        <v>250</v>
      </c>
      <c r="F77" s="124">
        <f t="shared" si="3"/>
        <v>250</v>
      </c>
      <c r="G77" s="135">
        <v>45</v>
      </c>
    </row>
    <row r="78" spans="1:7">
      <c r="A78" s="4">
        <v>69</v>
      </c>
      <c r="B78" s="160" t="s">
        <v>694</v>
      </c>
      <c r="C78" s="142">
        <v>2018</v>
      </c>
      <c r="D78" s="4">
        <v>1</v>
      </c>
      <c r="E78" s="124">
        <v>250</v>
      </c>
      <c r="F78" s="124">
        <f t="shared" si="3"/>
        <v>250</v>
      </c>
      <c r="G78" s="135">
        <v>45</v>
      </c>
    </row>
    <row r="79" spans="1:7">
      <c r="A79" s="4">
        <v>70</v>
      </c>
      <c r="B79" s="161" t="s">
        <v>695</v>
      </c>
      <c r="C79" s="142">
        <v>2005</v>
      </c>
      <c r="D79" s="4">
        <v>1</v>
      </c>
      <c r="E79" s="124">
        <v>252</v>
      </c>
      <c r="F79" s="124">
        <f t="shared" si="3"/>
        <v>252</v>
      </c>
      <c r="G79" s="143">
        <v>25.2</v>
      </c>
    </row>
    <row r="80" spans="1:7">
      <c r="A80" s="4">
        <v>71</v>
      </c>
      <c r="B80" s="161" t="s">
        <v>696</v>
      </c>
      <c r="C80" s="142">
        <v>2018</v>
      </c>
      <c r="D80" s="4">
        <v>1</v>
      </c>
      <c r="E80" s="124">
        <v>540</v>
      </c>
      <c r="F80" s="124">
        <f t="shared" si="3"/>
        <v>540</v>
      </c>
      <c r="G80" s="138">
        <v>80</v>
      </c>
    </row>
    <row r="81" spans="1:7">
      <c r="A81" s="4">
        <v>72</v>
      </c>
      <c r="B81" s="162" t="s">
        <v>697</v>
      </c>
      <c r="C81" s="142">
        <v>2005</v>
      </c>
      <c r="D81" s="4">
        <v>1</v>
      </c>
      <c r="E81" s="124">
        <v>1000</v>
      </c>
      <c r="F81" s="124">
        <f t="shared" si="3"/>
        <v>1000</v>
      </c>
      <c r="G81" s="138">
        <v>120</v>
      </c>
    </row>
    <row r="82" spans="1:7">
      <c r="A82" s="4">
        <v>73</v>
      </c>
      <c r="B82" s="163" t="s">
        <v>698</v>
      </c>
      <c r="C82" s="142">
        <v>2002</v>
      </c>
      <c r="D82" s="4">
        <v>1</v>
      </c>
      <c r="E82" s="124">
        <v>1000</v>
      </c>
      <c r="F82" s="124">
        <f t="shared" si="3"/>
        <v>1000</v>
      </c>
      <c r="G82" s="124">
        <v>76</v>
      </c>
    </row>
    <row r="83" spans="1:7">
      <c r="A83" s="4">
        <v>74</v>
      </c>
      <c r="B83" s="164" t="s">
        <v>699</v>
      </c>
      <c r="C83" s="142">
        <v>2012</v>
      </c>
      <c r="D83" s="4">
        <v>2</v>
      </c>
      <c r="E83" s="124">
        <v>2000</v>
      </c>
      <c r="F83" s="124">
        <v>4000</v>
      </c>
      <c r="G83" s="124">
        <v>256</v>
      </c>
    </row>
    <row r="84" spans="1:7">
      <c r="A84" s="4">
        <v>75</v>
      </c>
      <c r="B84" s="164" t="s">
        <v>700</v>
      </c>
      <c r="C84" s="142">
        <v>1996</v>
      </c>
      <c r="D84" s="4">
        <v>1</v>
      </c>
      <c r="E84" s="124">
        <v>540</v>
      </c>
      <c r="F84" s="124">
        <v>540</v>
      </c>
      <c r="G84" s="124">
        <v>44</v>
      </c>
    </row>
    <row r="85" spans="1:7">
      <c r="A85" s="4">
        <v>76</v>
      </c>
      <c r="B85" s="164" t="s">
        <v>701</v>
      </c>
      <c r="C85" s="142">
        <v>1998</v>
      </c>
      <c r="D85" s="4">
        <v>1</v>
      </c>
      <c r="E85" s="124">
        <v>540</v>
      </c>
      <c r="F85" s="124">
        <v>540</v>
      </c>
      <c r="G85" s="124">
        <v>43</v>
      </c>
    </row>
    <row r="86" spans="1:7">
      <c r="A86" s="4">
        <v>77</v>
      </c>
      <c r="B86" s="164" t="s">
        <v>702</v>
      </c>
      <c r="C86" s="142">
        <v>1995</v>
      </c>
      <c r="D86" s="4">
        <v>1</v>
      </c>
      <c r="E86" s="124">
        <v>540</v>
      </c>
      <c r="F86" s="124">
        <v>540</v>
      </c>
      <c r="G86" s="124">
        <v>43</v>
      </c>
    </row>
    <row r="87" spans="1:7">
      <c r="A87" s="4">
        <v>78</v>
      </c>
      <c r="B87" s="164" t="s">
        <v>703</v>
      </c>
      <c r="C87" s="142">
        <v>1993</v>
      </c>
      <c r="D87" s="4">
        <v>1</v>
      </c>
      <c r="E87" s="124">
        <v>320</v>
      </c>
      <c r="F87" s="124">
        <v>320</v>
      </c>
      <c r="G87" s="124">
        <v>25</v>
      </c>
    </row>
    <row r="88" spans="1:7">
      <c r="A88" s="4">
        <v>79</v>
      </c>
      <c r="B88" s="164" t="s">
        <v>704</v>
      </c>
      <c r="C88" s="142">
        <v>1996</v>
      </c>
      <c r="D88" s="4">
        <v>1</v>
      </c>
      <c r="E88" s="124">
        <v>320</v>
      </c>
      <c r="F88" s="124">
        <v>320</v>
      </c>
      <c r="G88" s="124">
        <v>25</v>
      </c>
    </row>
    <row r="89" spans="1:7">
      <c r="A89" s="4">
        <v>80</v>
      </c>
      <c r="B89" s="164" t="s">
        <v>705</v>
      </c>
      <c r="C89" s="142">
        <v>1995</v>
      </c>
      <c r="D89" s="4">
        <v>1</v>
      </c>
      <c r="E89" s="124">
        <v>320</v>
      </c>
      <c r="F89" s="124">
        <v>320</v>
      </c>
      <c r="G89" s="124">
        <v>25</v>
      </c>
    </row>
    <row r="90" spans="1:7">
      <c r="A90" s="4">
        <v>81</v>
      </c>
      <c r="B90" s="165" t="s">
        <v>706</v>
      </c>
      <c r="C90" s="142">
        <v>2005</v>
      </c>
      <c r="D90" s="4">
        <v>1</v>
      </c>
      <c r="E90" s="124">
        <v>540</v>
      </c>
      <c r="F90" s="124">
        <v>540</v>
      </c>
      <c r="G90" s="124">
        <v>45</v>
      </c>
    </row>
    <row r="91" spans="1:7">
      <c r="A91" s="4">
        <v>82</v>
      </c>
      <c r="B91" s="165" t="s">
        <v>707</v>
      </c>
      <c r="C91" s="142">
        <v>2002</v>
      </c>
      <c r="D91" s="4">
        <v>1</v>
      </c>
      <c r="E91" s="124">
        <v>540</v>
      </c>
      <c r="F91" s="124">
        <v>540</v>
      </c>
      <c r="G91" s="124">
        <v>45</v>
      </c>
    </row>
    <row r="92" spans="1:7">
      <c r="A92" s="4">
        <v>83</v>
      </c>
      <c r="B92" s="165" t="s">
        <v>708</v>
      </c>
      <c r="C92" s="142">
        <v>2004</v>
      </c>
      <c r="D92" s="4">
        <v>1</v>
      </c>
      <c r="E92" s="124">
        <v>320</v>
      </c>
      <c r="F92" s="124">
        <v>320</v>
      </c>
      <c r="G92" s="124">
        <v>28</v>
      </c>
    </row>
    <row r="93" spans="1:7">
      <c r="A93" s="4">
        <v>84</v>
      </c>
      <c r="B93" s="165" t="s">
        <v>709</v>
      </c>
      <c r="C93" s="142">
        <v>2007</v>
      </c>
      <c r="D93" s="4">
        <v>1</v>
      </c>
      <c r="E93" s="124">
        <v>320</v>
      </c>
      <c r="F93" s="124">
        <v>320</v>
      </c>
      <c r="G93" s="124">
        <v>28</v>
      </c>
    </row>
    <row r="94" spans="1:7">
      <c r="A94" s="4">
        <v>85</v>
      </c>
      <c r="B94" s="165" t="s">
        <v>710</v>
      </c>
      <c r="C94" s="142">
        <v>2000</v>
      </c>
      <c r="D94" s="4">
        <v>1</v>
      </c>
      <c r="E94" s="124">
        <v>320</v>
      </c>
      <c r="F94" s="124">
        <v>320</v>
      </c>
      <c r="G94" s="124">
        <v>28</v>
      </c>
    </row>
    <row r="95" spans="1:7">
      <c r="A95" s="4">
        <v>86</v>
      </c>
      <c r="B95" s="165" t="s">
        <v>711</v>
      </c>
      <c r="C95" s="142">
        <v>2007</v>
      </c>
      <c r="D95" s="4">
        <v>1</v>
      </c>
      <c r="E95" s="124">
        <v>320</v>
      </c>
      <c r="F95" s="124">
        <v>320</v>
      </c>
      <c r="G95" s="124">
        <v>28</v>
      </c>
    </row>
    <row r="96" spans="1:7">
      <c r="A96" s="4">
        <v>87</v>
      </c>
      <c r="B96" s="165" t="s">
        <v>712</v>
      </c>
      <c r="C96" s="142">
        <v>2007</v>
      </c>
      <c r="D96" s="4">
        <v>1</v>
      </c>
      <c r="E96" s="124">
        <v>320</v>
      </c>
      <c r="F96" s="124">
        <v>320</v>
      </c>
      <c r="G96" s="124">
        <v>25.7</v>
      </c>
    </row>
    <row r="97" spans="1:7">
      <c r="A97" s="4">
        <v>88</v>
      </c>
      <c r="B97" s="165" t="s">
        <v>713</v>
      </c>
      <c r="C97" s="142">
        <v>2005</v>
      </c>
      <c r="D97" s="4">
        <v>1</v>
      </c>
      <c r="E97" s="124">
        <v>320</v>
      </c>
      <c r="F97" s="124">
        <v>320</v>
      </c>
      <c r="G97" s="124">
        <v>22</v>
      </c>
    </row>
    <row r="98" spans="1:7">
      <c r="A98" s="4">
        <v>89</v>
      </c>
      <c r="B98" s="165" t="s">
        <v>714</v>
      </c>
      <c r="C98" s="142">
        <v>2001</v>
      </c>
      <c r="D98" s="4">
        <v>1</v>
      </c>
      <c r="E98" s="124">
        <v>320</v>
      </c>
      <c r="F98" s="124">
        <v>320</v>
      </c>
      <c r="G98" s="124">
        <v>28.2</v>
      </c>
    </row>
    <row r="99" spans="1:7">
      <c r="A99" s="4">
        <v>90</v>
      </c>
      <c r="B99" s="165" t="s">
        <v>715</v>
      </c>
      <c r="C99" s="142">
        <v>2010</v>
      </c>
      <c r="D99" s="4">
        <v>1</v>
      </c>
      <c r="E99" s="124">
        <v>250</v>
      </c>
      <c r="F99" s="124">
        <v>250</v>
      </c>
      <c r="G99" s="124">
        <v>19.5</v>
      </c>
    </row>
    <row r="100" spans="1:7">
      <c r="A100" s="4">
        <v>91</v>
      </c>
      <c r="B100" s="165" t="s">
        <v>716</v>
      </c>
      <c r="C100" s="142">
        <v>2010</v>
      </c>
      <c r="D100" s="4">
        <v>1</v>
      </c>
      <c r="E100" s="124">
        <v>250</v>
      </c>
      <c r="F100" s="124">
        <v>250</v>
      </c>
      <c r="G100" s="124">
        <v>18</v>
      </c>
    </row>
    <row r="101" spans="1:7" ht="28.5">
      <c r="A101" s="117" t="s">
        <v>258</v>
      </c>
      <c r="B101" s="129" t="s">
        <v>717</v>
      </c>
      <c r="C101" s="6"/>
      <c r="D101" s="117">
        <f>SUM(D102:D120)</f>
        <v>90</v>
      </c>
      <c r="E101" s="166"/>
      <c r="F101" s="166">
        <f>SUM(F102:F120)</f>
        <v>205400</v>
      </c>
      <c r="G101" s="128">
        <f>SUM(G102:G120)</f>
        <v>9890</v>
      </c>
    </row>
    <row r="102" spans="1:7">
      <c r="A102" s="4">
        <v>1</v>
      </c>
      <c r="B102" s="109" t="s">
        <v>718</v>
      </c>
      <c r="C102" s="167">
        <v>2002</v>
      </c>
      <c r="D102" s="167">
        <v>1</v>
      </c>
      <c r="E102" s="168">
        <v>1000</v>
      </c>
      <c r="F102" s="168">
        <f>E102*D102</f>
        <v>1000</v>
      </c>
      <c r="G102" s="168">
        <v>50</v>
      </c>
    </row>
    <row r="103" spans="1:7">
      <c r="A103" s="4">
        <v>2</v>
      </c>
      <c r="B103" s="109" t="s">
        <v>719</v>
      </c>
      <c r="C103" s="167">
        <v>2001</v>
      </c>
      <c r="D103" s="167">
        <v>1</v>
      </c>
      <c r="E103" s="168">
        <v>1000</v>
      </c>
      <c r="F103" s="168">
        <f t="shared" ref="F103:F120" si="4">E103*D103</f>
        <v>1000</v>
      </c>
      <c r="G103" s="168">
        <v>50</v>
      </c>
    </row>
    <row r="104" spans="1:7">
      <c r="A104" s="4">
        <v>3</v>
      </c>
      <c r="B104" s="169" t="s">
        <v>720</v>
      </c>
      <c r="C104" s="170">
        <v>1972</v>
      </c>
      <c r="D104" s="170">
        <v>6</v>
      </c>
      <c r="E104" s="171" t="s">
        <v>721</v>
      </c>
      <c r="F104" s="168">
        <v>6800</v>
      </c>
      <c r="G104" s="171">
        <v>350</v>
      </c>
    </row>
    <row r="105" spans="1:7">
      <c r="A105" s="4">
        <v>4</v>
      </c>
      <c r="B105" s="109" t="s">
        <v>312</v>
      </c>
      <c r="C105" s="167">
        <v>1988</v>
      </c>
      <c r="D105" s="167">
        <v>2</v>
      </c>
      <c r="E105" s="168">
        <v>1000</v>
      </c>
      <c r="F105" s="168">
        <f t="shared" si="4"/>
        <v>2000</v>
      </c>
      <c r="G105" s="168">
        <v>100</v>
      </c>
    </row>
    <row r="106" spans="1:7">
      <c r="A106" s="4">
        <v>5</v>
      </c>
      <c r="B106" s="109" t="s">
        <v>722</v>
      </c>
      <c r="C106" s="167">
        <v>1988</v>
      </c>
      <c r="D106" s="167">
        <v>2</v>
      </c>
      <c r="E106" s="168">
        <v>1000</v>
      </c>
      <c r="F106" s="168">
        <f t="shared" si="4"/>
        <v>2000</v>
      </c>
      <c r="G106" s="168">
        <v>100</v>
      </c>
    </row>
    <row r="107" spans="1:7">
      <c r="A107" s="4">
        <v>6</v>
      </c>
      <c r="B107" s="109" t="s">
        <v>723</v>
      </c>
      <c r="C107" s="167">
        <v>1978</v>
      </c>
      <c r="D107" s="167">
        <v>2</v>
      </c>
      <c r="E107" s="168">
        <v>1000</v>
      </c>
      <c r="F107" s="168">
        <f t="shared" si="4"/>
        <v>2000</v>
      </c>
      <c r="G107" s="168">
        <v>100</v>
      </c>
    </row>
    <row r="108" spans="1:7">
      <c r="A108" s="4">
        <v>7</v>
      </c>
      <c r="B108" s="109" t="s">
        <v>21</v>
      </c>
      <c r="C108" s="167">
        <v>2001</v>
      </c>
      <c r="D108" s="167">
        <v>6</v>
      </c>
      <c r="E108" s="168">
        <v>2500</v>
      </c>
      <c r="F108" s="168">
        <f t="shared" si="4"/>
        <v>15000</v>
      </c>
      <c r="G108" s="168">
        <v>477</v>
      </c>
    </row>
    <row r="109" spans="1:7">
      <c r="A109" s="4">
        <v>8</v>
      </c>
      <c r="B109" s="109" t="s">
        <v>724</v>
      </c>
      <c r="C109" s="167">
        <v>1968</v>
      </c>
      <c r="D109" s="167">
        <v>8</v>
      </c>
      <c r="E109" s="168">
        <v>2500</v>
      </c>
      <c r="F109" s="168">
        <f t="shared" si="4"/>
        <v>20000</v>
      </c>
      <c r="G109" s="168">
        <v>820</v>
      </c>
    </row>
    <row r="110" spans="1:7">
      <c r="A110" s="4">
        <v>9</v>
      </c>
      <c r="B110" s="109" t="s">
        <v>725</v>
      </c>
      <c r="C110" s="167">
        <v>1984</v>
      </c>
      <c r="D110" s="167">
        <v>2</v>
      </c>
      <c r="E110" s="168" t="s">
        <v>726</v>
      </c>
      <c r="F110" s="168">
        <v>2800</v>
      </c>
      <c r="G110" s="168">
        <v>150</v>
      </c>
    </row>
    <row r="111" spans="1:7">
      <c r="A111" s="4">
        <v>10</v>
      </c>
      <c r="B111" s="109" t="s">
        <v>727</v>
      </c>
      <c r="C111" s="167">
        <v>1968</v>
      </c>
      <c r="D111" s="167">
        <v>6</v>
      </c>
      <c r="E111" s="168">
        <v>2500</v>
      </c>
      <c r="F111" s="168">
        <f t="shared" si="4"/>
        <v>15000</v>
      </c>
      <c r="G111" s="168">
        <v>522</v>
      </c>
    </row>
    <row r="112" spans="1:7">
      <c r="A112" s="4">
        <v>11</v>
      </c>
      <c r="B112" s="109" t="s">
        <v>728</v>
      </c>
      <c r="C112" s="167">
        <v>1972</v>
      </c>
      <c r="D112" s="167">
        <v>2</v>
      </c>
      <c r="E112" s="168" t="s">
        <v>729</v>
      </c>
      <c r="F112" s="168">
        <v>2400</v>
      </c>
      <c r="G112" s="168">
        <v>120</v>
      </c>
    </row>
    <row r="113" spans="1:7">
      <c r="A113" s="4">
        <v>12</v>
      </c>
      <c r="B113" s="109" t="s">
        <v>730</v>
      </c>
      <c r="C113" s="167">
        <v>1978</v>
      </c>
      <c r="D113" s="167">
        <v>4</v>
      </c>
      <c r="E113" s="168">
        <v>2500</v>
      </c>
      <c r="F113" s="168">
        <f t="shared" si="4"/>
        <v>10000</v>
      </c>
      <c r="G113" s="168">
        <v>348</v>
      </c>
    </row>
    <row r="114" spans="1:7">
      <c r="A114" s="4">
        <v>13</v>
      </c>
      <c r="B114" s="109" t="s">
        <v>29</v>
      </c>
      <c r="C114" s="167">
        <v>1968</v>
      </c>
      <c r="D114" s="167">
        <v>6</v>
      </c>
      <c r="E114" s="168">
        <v>2500</v>
      </c>
      <c r="F114" s="168">
        <f t="shared" si="4"/>
        <v>15000</v>
      </c>
      <c r="G114" s="168">
        <v>675</v>
      </c>
    </row>
    <row r="115" spans="1:7">
      <c r="A115" s="4">
        <v>14</v>
      </c>
      <c r="B115" s="109" t="s">
        <v>731</v>
      </c>
      <c r="C115" s="167">
        <v>1975</v>
      </c>
      <c r="D115" s="167">
        <v>2</v>
      </c>
      <c r="E115" s="168" t="s">
        <v>729</v>
      </c>
      <c r="F115" s="168">
        <v>2400</v>
      </c>
      <c r="G115" s="168">
        <v>100</v>
      </c>
    </row>
    <row r="116" spans="1:7">
      <c r="A116" s="4">
        <v>15</v>
      </c>
      <c r="B116" s="109" t="s">
        <v>732</v>
      </c>
      <c r="C116" s="167">
        <v>1988</v>
      </c>
      <c r="D116" s="167">
        <v>12</v>
      </c>
      <c r="E116" s="168">
        <v>2500</v>
      </c>
      <c r="F116" s="168">
        <f t="shared" si="4"/>
        <v>30000</v>
      </c>
      <c r="G116" s="168">
        <v>955</v>
      </c>
    </row>
    <row r="117" spans="1:7">
      <c r="A117" s="4">
        <v>16</v>
      </c>
      <c r="B117" s="109" t="s">
        <v>733</v>
      </c>
      <c r="C117" s="167">
        <v>2017</v>
      </c>
      <c r="D117" s="167">
        <v>5</v>
      </c>
      <c r="E117" s="168">
        <v>2300</v>
      </c>
      <c r="F117" s="168">
        <f t="shared" si="4"/>
        <v>11500</v>
      </c>
      <c r="G117" s="168">
        <v>1998</v>
      </c>
    </row>
    <row r="118" spans="1:7">
      <c r="A118" s="4">
        <v>17</v>
      </c>
      <c r="B118" s="109" t="s">
        <v>734</v>
      </c>
      <c r="C118" s="167">
        <v>1972</v>
      </c>
      <c r="D118" s="167">
        <v>5</v>
      </c>
      <c r="E118" s="168">
        <v>1900</v>
      </c>
      <c r="F118" s="168">
        <f t="shared" si="4"/>
        <v>9500</v>
      </c>
      <c r="G118" s="168">
        <v>450</v>
      </c>
    </row>
    <row r="119" spans="1:7">
      <c r="A119" s="4">
        <v>18</v>
      </c>
      <c r="B119" s="109" t="s">
        <v>41</v>
      </c>
      <c r="C119" s="167">
        <v>1988</v>
      </c>
      <c r="D119" s="167">
        <v>10</v>
      </c>
      <c r="E119" s="168">
        <v>2500</v>
      </c>
      <c r="F119" s="168">
        <f t="shared" si="4"/>
        <v>25000</v>
      </c>
      <c r="G119" s="168">
        <v>925</v>
      </c>
    </row>
    <row r="120" spans="1:7">
      <c r="A120" s="4">
        <v>19</v>
      </c>
      <c r="B120" s="109" t="s">
        <v>46</v>
      </c>
      <c r="C120" s="167">
        <v>1982</v>
      </c>
      <c r="D120" s="167">
        <v>8</v>
      </c>
      <c r="E120" s="168">
        <v>4000</v>
      </c>
      <c r="F120" s="168">
        <f t="shared" si="4"/>
        <v>32000</v>
      </c>
      <c r="G120" s="168">
        <v>1600</v>
      </c>
    </row>
  </sheetData>
  <mergeCells count="7">
    <mergeCell ref="A7:B7"/>
    <mergeCell ref="A1:B1"/>
    <mergeCell ref="A3:G3"/>
    <mergeCell ref="A5:A6"/>
    <mergeCell ref="B5:B6"/>
    <mergeCell ref="C5:G5"/>
    <mergeCell ref="A2:G2"/>
  </mergeCells>
  <pageMargins left="0.7" right="0.2" top="0.5" bottom="0.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dimension ref="A1:M51"/>
  <sheetViews>
    <sheetView workbookViewId="0"/>
  </sheetViews>
  <sheetFormatPr defaultRowHeight="15"/>
  <cols>
    <col min="1" max="1" width="3.85546875" style="1" customWidth="1"/>
    <col min="2" max="2" width="10.7109375" style="1" customWidth="1"/>
    <col min="3" max="3" width="10.85546875" style="1" customWidth="1"/>
    <col min="4" max="4" width="6.7109375" style="1" customWidth="1"/>
    <col min="5" max="5" width="12.140625" style="1" customWidth="1"/>
    <col min="6" max="6" width="11.5703125" style="1" customWidth="1"/>
    <col min="7" max="7" width="9.5703125" style="1" customWidth="1"/>
    <col min="8" max="8" width="11.140625" style="1" customWidth="1"/>
    <col min="9" max="9" width="11" style="1" customWidth="1"/>
    <col min="10" max="10" width="9.7109375" style="1" customWidth="1"/>
    <col min="11" max="11" width="10.140625" style="1" customWidth="1"/>
    <col min="12" max="12" width="9.7109375" style="1" customWidth="1"/>
    <col min="13" max="13" width="11.28515625" style="1" customWidth="1"/>
    <col min="14" max="16384" width="9.140625" style="1"/>
  </cols>
  <sheetData>
    <row r="1" spans="1:13">
      <c r="A1" s="1" t="s">
        <v>1156</v>
      </c>
    </row>
    <row r="2" spans="1:13" ht="16.5">
      <c r="A2" s="750" t="s">
        <v>267</v>
      </c>
      <c r="B2" s="750"/>
      <c r="C2" s="750"/>
      <c r="D2" s="750"/>
      <c r="E2" s="750"/>
      <c r="F2" s="750"/>
      <c r="G2" s="750"/>
      <c r="H2" s="750"/>
      <c r="I2" s="750"/>
      <c r="J2" s="750"/>
      <c r="K2" s="750"/>
      <c r="L2" s="750"/>
      <c r="M2" s="750"/>
    </row>
    <row r="3" spans="1:13" ht="16.5" customHeight="1">
      <c r="A3" s="722" t="s">
        <v>1073</v>
      </c>
      <c r="B3" s="722"/>
      <c r="C3" s="722"/>
      <c r="D3" s="722"/>
      <c r="E3" s="722"/>
      <c r="F3" s="722"/>
      <c r="G3" s="722"/>
      <c r="H3" s="722"/>
      <c r="I3" s="722"/>
      <c r="J3" s="722"/>
      <c r="K3" s="722"/>
      <c r="L3" s="722"/>
      <c r="M3" s="722"/>
    </row>
    <row r="4" spans="1:13" ht="15.75" customHeight="1">
      <c r="A4" s="14"/>
      <c r="B4" s="15"/>
      <c r="C4" s="15"/>
      <c r="D4" s="14"/>
      <c r="E4" s="13"/>
      <c r="F4" s="13"/>
      <c r="G4" s="13"/>
      <c r="H4" s="13"/>
      <c r="I4" s="13"/>
      <c r="J4" s="13"/>
      <c r="K4" s="13"/>
      <c r="L4" s="13"/>
      <c r="M4" s="13"/>
    </row>
    <row r="5" spans="1:13" ht="15.75" customHeight="1">
      <c r="A5" s="634" t="s">
        <v>0</v>
      </c>
      <c r="B5" s="610" t="s">
        <v>1</v>
      </c>
      <c r="C5" s="611"/>
      <c r="D5" s="648" t="s">
        <v>13</v>
      </c>
      <c r="E5" s="752" t="s">
        <v>18</v>
      </c>
      <c r="F5" s="752"/>
      <c r="G5" s="752"/>
      <c r="H5" s="752" t="s">
        <v>19</v>
      </c>
      <c r="I5" s="752"/>
      <c r="J5" s="752"/>
      <c r="K5" s="752" t="s">
        <v>890</v>
      </c>
      <c r="L5" s="752"/>
      <c r="M5" s="752"/>
    </row>
    <row r="6" spans="1:13" ht="15.75" customHeight="1">
      <c r="A6" s="663"/>
      <c r="B6" s="612"/>
      <c r="C6" s="613"/>
      <c r="D6" s="649"/>
      <c r="E6" s="751" t="s">
        <v>17</v>
      </c>
      <c r="F6" s="751"/>
      <c r="G6" s="751"/>
      <c r="H6" s="751" t="s">
        <v>17</v>
      </c>
      <c r="I6" s="751"/>
      <c r="J6" s="751"/>
      <c r="K6" s="751" t="s">
        <v>17</v>
      </c>
      <c r="L6" s="751"/>
      <c r="M6" s="751"/>
    </row>
    <row r="7" spans="1:13" ht="15.75" customHeight="1">
      <c r="A7" s="663"/>
      <c r="B7" s="612"/>
      <c r="C7" s="613"/>
      <c r="D7" s="649"/>
      <c r="E7" s="61" t="s">
        <v>14</v>
      </c>
      <c r="F7" s="61" t="s">
        <v>15</v>
      </c>
      <c r="G7" s="61" t="s">
        <v>16</v>
      </c>
      <c r="H7" s="61" t="s">
        <v>14</v>
      </c>
      <c r="I7" s="61" t="s">
        <v>15</v>
      </c>
      <c r="J7" s="61" t="s">
        <v>16</v>
      </c>
      <c r="K7" s="61" t="s">
        <v>14</v>
      </c>
      <c r="L7" s="61" t="s">
        <v>15</v>
      </c>
      <c r="M7" s="61" t="s">
        <v>16</v>
      </c>
    </row>
    <row r="8" spans="1:13" ht="27.75" customHeight="1">
      <c r="A8" s="635"/>
      <c r="B8" s="614"/>
      <c r="C8" s="615"/>
      <c r="D8" s="650"/>
      <c r="E8" s="238" t="s">
        <v>268</v>
      </c>
      <c r="F8" s="238" t="s">
        <v>268</v>
      </c>
      <c r="G8" s="238" t="s">
        <v>268</v>
      </c>
      <c r="H8" s="238" t="s">
        <v>268</v>
      </c>
      <c r="I8" s="238" t="s">
        <v>268</v>
      </c>
      <c r="J8" s="238" t="s">
        <v>268</v>
      </c>
      <c r="K8" s="238" t="s">
        <v>268</v>
      </c>
      <c r="L8" s="238" t="s">
        <v>268</v>
      </c>
      <c r="M8" s="238" t="s">
        <v>268</v>
      </c>
    </row>
    <row r="9" spans="1:13" ht="31.5" customHeight="1">
      <c r="A9" s="753" t="s">
        <v>49</v>
      </c>
      <c r="B9" s="754"/>
      <c r="C9" s="755"/>
      <c r="D9" s="112"/>
      <c r="E9" s="174" t="s">
        <v>735</v>
      </c>
      <c r="F9" s="174" t="s">
        <v>736</v>
      </c>
      <c r="G9" s="174" t="s">
        <v>737</v>
      </c>
      <c r="H9" s="174" t="s">
        <v>886</v>
      </c>
      <c r="I9" s="174" t="s">
        <v>886</v>
      </c>
      <c r="J9" s="174" t="s">
        <v>886</v>
      </c>
      <c r="K9" s="174" t="s">
        <v>941</v>
      </c>
      <c r="L9" s="174" t="s">
        <v>738</v>
      </c>
      <c r="M9" s="174" t="s">
        <v>1044</v>
      </c>
    </row>
    <row r="10" spans="1:13" ht="22.5">
      <c r="A10" s="73">
        <v>1</v>
      </c>
      <c r="B10" s="599" t="s">
        <v>20</v>
      </c>
      <c r="C10" s="600"/>
      <c r="D10" s="74">
        <v>2019</v>
      </c>
      <c r="E10" s="239" t="s">
        <v>358</v>
      </c>
      <c r="F10" s="239" t="s">
        <v>359</v>
      </c>
      <c r="G10" s="239" t="s">
        <v>360</v>
      </c>
      <c r="H10" s="239" t="s">
        <v>361</v>
      </c>
      <c r="I10" s="239" t="s">
        <v>362</v>
      </c>
      <c r="J10" s="239" t="s">
        <v>360</v>
      </c>
      <c r="K10" s="239" t="s">
        <v>363</v>
      </c>
      <c r="L10" s="239" t="s">
        <v>364</v>
      </c>
      <c r="M10" s="239" t="s">
        <v>1045</v>
      </c>
    </row>
    <row r="11" spans="1:13" ht="22.5">
      <c r="A11" s="73">
        <v>2</v>
      </c>
      <c r="B11" s="599" t="s">
        <v>21</v>
      </c>
      <c r="C11" s="600"/>
      <c r="D11" s="74">
        <v>2020</v>
      </c>
      <c r="E11" s="239" t="s">
        <v>365</v>
      </c>
      <c r="F11" s="239" t="s">
        <v>366</v>
      </c>
      <c r="G11" s="239" t="s">
        <v>367</v>
      </c>
      <c r="H11" s="239" t="s">
        <v>368</v>
      </c>
      <c r="I11" s="239" t="s">
        <v>369</v>
      </c>
      <c r="J11" s="239" t="s">
        <v>367</v>
      </c>
      <c r="K11" s="239" t="s">
        <v>370</v>
      </c>
      <c r="L11" s="239" t="s">
        <v>371</v>
      </c>
      <c r="M11" s="239" t="s">
        <v>1046</v>
      </c>
    </row>
    <row r="12" spans="1:13" ht="33.75">
      <c r="A12" s="73">
        <v>3</v>
      </c>
      <c r="B12" s="599" t="s">
        <v>22</v>
      </c>
      <c r="C12" s="600"/>
      <c r="D12" s="74">
        <v>2020</v>
      </c>
      <c r="E12" s="239" t="s">
        <v>372</v>
      </c>
      <c r="F12" s="239" t="s">
        <v>373</v>
      </c>
      <c r="G12" s="239" t="s">
        <v>374</v>
      </c>
      <c r="H12" s="239" t="s">
        <v>375</v>
      </c>
      <c r="I12" s="239" t="s">
        <v>376</v>
      </c>
      <c r="J12" s="239" t="s">
        <v>374</v>
      </c>
      <c r="K12" s="239" t="s">
        <v>375</v>
      </c>
      <c r="L12" s="239" t="s">
        <v>376</v>
      </c>
      <c r="M12" s="239" t="s">
        <v>1047</v>
      </c>
    </row>
    <row r="13" spans="1:13" ht="22.5">
      <c r="A13" s="73">
        <v>4</v>
      </c>
      <c r="B13" s="599" t="s">
        <v>23</v>
      </c>
      <c r="C13" s="600"/>
      <c r="D13" s="74">
        <v>2020</v>
      </c>
      <c r="E13" s="239" t="s">
        <v>377</v>
      </c>
      <c r="F13" s="239" t="s">
        <v>378</v>
      </c>
      <c r="G13" s="239"/>
      <c r="H13" s="239" t="s">
        <v>379</v>
      </c>
      <c r="I13" s="239" t="s">
        <v>380</v>
      </c>
      <c r="J13" s="239"/>
      <c r="K13" s="239" t="s">
        <v>379</v>
      </c>
      <c r="L13" s="239" t="s">
        <v>381</v>
      </c>
      <c r="M13" s="239" t="s">
        <v>1048</v>
      </c>
    </row>
    <row r="14" spans="1:13" ht="22.5" customHeight="1">
      <c r="A14" s="601">
        <v>5</v>
      </c>
      <c r="B14" s="603" t="s">
        <v>24</v>
      </c>
      <c r="C14" s="118" t="s">
        <v>24</v>
      </c>
      <c r="D14" s="646">
        <v>2020</v>
      </c>
      <c r="E14" s="239" t="s">
        <v>382</v>
      </c>
      <c r="F14" s="239" t="s">
        <v>382</v>
      </c>
      <c r="G14" s="174"/>
      <c r="H14" s="748" t="s">
        <v>383</v>
      </c>
      <c r="I14" s="748" t="s">
        <v>383</v>
      </c>
      <c r="J14" s="748"/>
      <c r="K14" s="748" t="s">
        <v>384</v>
      </c>
      <c r="L14" s="748" t="s">
        <v>384</v>
      </c>
      <c r="M14" s="748" t="s">
        <v>1049</v>
      </c>
    </row>
    <row r="15" spans="1:13">
      <c r="A15" s="602"/>
      <c r="B15" s="604"/>
      <c r="C15" s="118" t="s">
        <v>312</v>
      </c>
      <c r="D15" s="647"/>
      <c r="E15" s="239"/>
      <c r="F15" s="239"/>
      <c r="G15" s="239"/>
      <c r="H15" s="749"/>
      <c r="I15" s="749"/>
      <c r="J15" s="749"/>
      <c r="K15" s="749"/>
      <c r="L15" s="749"/>
      <c r="M15" s="749"/>
    </row>
    <row r="16" spans="1:13" ht="22.5">
      <c r="A16" s="73">
        <v>6</v>
      </c>
      <c r="B16" s="599" t="s">
        <v>25</v>
      </c>
      <c r="C16" s="600"/>
      <c r="D16" s="74">
        <v>2020</v>
      </c>
      <c r="E16" s="239" t="s">
        <v>385</v>
      </c>
      <c r="F16" s="239" t="s">
        <v>386</v>
      </c>
      <c r="G16" s="239"/>
      <c r="H16" s="239" t="s">
        <v>387</v>
      </c>
      <c r="I16" s="239" t="s">
        <v>388</v>
      </c>
      <c r="J16" s="239" t="s">
        <v>389</v>
      </c>
      <c r="K16" s="239" t="s">
        <v>387</v>
      </c>
      <c r="L16" s="239" t="s">
        <v>388</v>
      </c>
      <c r="M16" s="239" t="s">
        <v>1050</v>
      </c>
    </row>
    <row r="17" spans="1:13" ht="22.5">
      <c r="A17" s="73">
        <v>7</v>
      </c>
      <c r="B17" s="599" t="s">
        <v>26</v>
      </c>
      <c r="C17" s="600"/>
      <c r="D17" s="74">
        <v>2015</v>
      </c>
      <c r="E17" s="239" t="s">
        <v>390</v>
      </c>
      <c r="F17" s="239" t="s">
        <v>390</v>
      </c>
      <c r="G17" s="239" t="s">
        <v>391</v>
      </c>
      <c r="H17" s="239" t="s">
        <v>392</v>
      </c>
      <c r="I17" s="239" t="s">
        <v>393</v>
      </c>
      <c r="J17" s="239" t="s">
        <v>394</v>
      </c>
      <c r="K17" s="239" t="s">
        <v>395</v>
      </c>
      <c r="L17" s="239" t="s">
        <v>396</v>
      </c>
      <c r="M17" s="239" t="s">
        <v>1051</v>
      </c>
    </row>
    <row r="18" spans="1:13" ht="22.5">
      <c r="A18" s="601">
        <v>8</v>
      </c>
      <c r="B18" s="603" t="s">
        <v>27</v>
      </c>
      <c r="C18" s="118" t="s">
        <v>313</v>
      </c>
      <c r="D18" s="646">
        <v>2020</v>
      </c>
      <c r="E18" s="239" t="s">
        <v>397</v>
      </c>
      <c r="F18" s="239" t="s">
        <v>398</v>
      </c>
      <c r="G18" s="239" t="s">
        <v>399</v>
      </c>
      <c r="H18" s="748" t="s">
        <v>400</v>
      </c>
      <c r="I18" s="748" t="s">
        <v>401</v>
      </c>
      <c r="J18" s="748" t="s">
        <v>402</v>
      </c>
      <c r="K18" s="748" t="s">
        <v>403</v>
      </c>
      <c r="L18" s="748" t="s">
        <v>404</v>
      </c>
      <c r="M18" s="748" t="s">
        <v>1052</v>
      </c>
    </row>
    <row r="19" spans="1:13" ht="23.25" customHeight="1">
      <c r="A19" s="602"/>
      <c r="B19" s="604"/>
      <c r="C19" s="118" t="s">
        <v>314</v>
      </c>
      <c r="D19" s="647"/>
      <c r="E19" s="239"/>
      <c r="F19" s="239"/>
      <c r="G19" s="239"/>
      <c r="H19" s="749"/>
      <c r="I19" s="749"/>
      <c r="J19" s="749"/>
      <c r="K19" s="749"/>
      <c r="L19" s="749"/>
      <c r="M19" s="749"/>
    </row>
    <row r="20" spans="1:13" ht="22.5">
      <c r="A20" s="73">
        <v>9</v>
      </c>
      <c r="B20" s="599" t="s">
        <v>28</v>
      </c>
      <c r="C20" s="600"/>
      <c r="D20" s="74">
        <v>2017</v>
      </c>
      <c r="E20" s="239" t="s">
        <v>405</v>
      </c>
      <c r="F20" s="239" t="s">
        <v>405</v>
      </c>
      <c r="G20" s="239" t="s">
        <v>406</v>
      </c>
      <c r="H20" s="239" t="s">
        <v>407</v>
      </c>
      <c r="I20" s="239" t="s">
        <v>408</v>
      </c>
      <c r="J20" s="239" t="s">
        <v>409</v>
      </c>
      <c r="K20" s="239" t="s">
        <v>410</v>
      </c>
      <c r="L20" s="239" t="s">
        <v>410</v>
      </c>
      <c r="M20" s="239" t="s">
        <v>1053</v>
      </c>
    </row>
    <row r="21" spans="1:13" ht="33.75">
      <c r="A21" s="73">
        <v>10</v>
      </c>
      <c r="B21" s="599" t="s">
        <v>29</v>
      </c>
      <c r="C21" s="600"/>
      <c r="D21" s="74">
        <v>2014</v>
      </c>
      <c r="E21" s="240" t="s">
        <v>411</v>
      </c>
      <c r="F21" s="239" t="s">
        <v>412</v>
      </c>
      <c r="G21" s="239" t="s">
        <v>413</v>
      </c>
      <c r="H21" s="240" t="s">
        <v>414</v>
      </c>
      <c r="I21" s="239" t="s">
        <v>415</v>
      </c>
      <c r="J21" s="239" t="s">
        <v>416</v>
      </c>
      <c r="K21" s="240" t="s">
        <v>417</v>
      </c>
      <c r="L21" s="239" t="s">
        <v>418</v>
      </c>
      <c r="M21" s="239" t="s">
        <v>1054</v>
      </c>
    </row>
    <row r="22" spans="1:13" ht="22.5">
      <c r="A22" s="73">
        <v>11</v>
      </c>
      <c r="B22" s="599" t="s">
        <v>30</v>
      </c>
      <c r="C22" s="600"/>
      <c r="D22" s="74">
        <v>2019</v>
      </c>
      <c r="E22" s="239" t="s">
        <v>419</v>
      </c>
      <c r="F22" s="239" t="s">
        <v>420</v>
      </c>
      <c r="G22" s="239">
        <v>0</v>
      </c>
      <c r="H22" s="239" t="s">
        <v>421</v>
      </c>
      <c r="I22" s="239" t="s">
        <v>422</v>
      </c>
      <c r="J22" s="239"/>
      <c r="K22" s="239" t="s">
        <v>423</v>
      </c>
      <c r="L22" s="239" t="s">
        <v>424</v>
      </c>
      <c r="M22" s="239" t="s">
        <v>1055</v>
      </c>
    </row>
    <row r="23" spans="1:13" ht="22.5">
      <c r="A23" s="73">
        <v>12</v>
      </c>
      <c r="B23" s="599" t="s">
        <v>31</v>
      </c>
      <c r="C23" s="600"/>
      <c r="D23" s="74">
        <v>2015</v>
      </c>
      <c r="E23" s="239" t="s">
        <v>425</v>
      </c>
      <c r="F23" s="239" t="s">
        <v>426</v>
      </c>
      <c r="G23" s="239" t="s">
        <v>427</v>
      </c>
      <c r="H23" s="239" t="s">
        <v>428</v>
      </c>
      <c r="I23" s="239" t="s">
        <v>429</v>
      </c>
      <c r="J23" s="239" t="s">
        <v>430</v>
      </c>
      <c r="K23" s="239" t="s">
        <v>431</v>
      </c>
      <c r="L23" s="239" t="s">
        <v>431</v>
      </c>
      <c r="M23" s="239" t="s">
        <v>1056</v>
      </c>
    </row>
    <row r="24" spans="1:13" ht="22.5">
      <c r="A24" s="73">
        <v>13</v>
      </c>
      <c r="B24" s="599" t="s">
        <v>32</v>
      </c>
      <c r="C24" s="600"/>
      <c r="D24" s="74">
        <v>2016</v>
      </c>
      <c r="E24" s="239" t="s">
        <v>432</v>
      </c>
      <c r="F24" s="239" t="s">
        <v>432</v>
      </c>
      <c r="G24" s="239" t="s">
        <v>433</v>
      </c>
      <c r="H24" s="239" t="s">
        <v>434</v>
      </c>
      <c r="I24" s="239" t="s">
        <v>435</v>
      </c>
      <c r="J24" s="239" t="s">
        <v>436</v>
      </c>
      <c r="K24" s="239" t="s">
        <v>437</v>
      </c>
      <c r="L24" s="239" t="s">
        <v>437</v>
      </c>
      <c r="M24" s="239" t="s">
        <v>1057</v>
      </c>
    </row>
    <row r="25" spans="1:13" ht="22.5">
      <c r="A25" s="73">
        <v>14</v>
      </c>
      <c r="B25" s="599" t="s">
        <v>33</v>
      </c>
      <c r="C25" s="600"/>
      <c r="D25" s="74">
        <v>2017</v>
      </c>
      <c r="E25" s="239" t="s">
        <v>438</v>
      </c>
      <c r="F25" s="239" t="s">
        <v>439</v>
      </c>
      <c r="G25" s="239" t="s">
        <v>440</v>
      </c>
      <c r="H25" s="239" t="s">
        <v>441</v>
      </c>
      <c r="I25" s="239" t="s">
        <v>442</v>
      </c>
      <c r="J25" s="239" t="s">
        <v>440</v>
      </c>
      <c r="K25" s="239" t="s">
        <v>441</v>
      </c>
      <c r="L25" s="239" t="s">
        <v>442</v>
      </c>
      <c r="M25" s="239" t="s">
        <v>440</v>
      </c>
    </row>
    <row r="26" spans="1:13" ht="22.5">
      <c r="A26" s="73">
        <v>15</v>
      </c>
      <c r="B26" s="599" t="s">
        <v>34</v>
      </c>
      <c r="C26" s="600"/>
      <c r="D26" s="74">
        <v>2017</v>
      </c>
      <c r="E26" s="239" t="s">
        <v>443</v>
      </c>
      <c r="F26" s="239" t="s">
        <v>444</v>
      </c>
      <c r="G26" s="239" t="s">
        <v>445</v>
      </c>
      <c r="H26" s="239" t="s">
        <v>446</v>
      </c>
      <c r="I26" s="239" t="s">
        <v>447</v>
      </c>
      <c r="J26" s="239" t="s">
        <v>445</v>
      </c>
      <c r="K26" s="239" t="s">
        <v>448</v>
      </c>
      <c r="L26" s="239" t="s">
        <v>449</v>
      </c>
      <c r="M26" s="239" t="s">
        <v>1058</v>
      </c>
    </row>
    <row r="27" spans="1:13" ht="22.5">
      <c r="A27" s="73">
        <v>16</v>
      </c>
      <c r="B27" s="599" t="s">
        <v>35</v>
      </c>
      <c r="C27" s="600"/>
      <c r="D27" s="74">
        <v>2016</v>
      </c>
      <c r="E27" s="239" t="s">
        <v>450</v>
      </c>
      <c r="F27" s="239" t="s">
        <v>450</v>
      </c>
      <c r="G27" s="174"/>
      <c r="H27" s="239" t="s">
        <v>451</v>
      </c>
      <c r="I27" s="239" t="s">
        <v>451</v>
      </c>
      <c r="J27" s="239"/>
      <c r="K27" s="239" t="s">
        <v>452</v>
      </c>
      <c r="L27" s="239" t="s">
        <v>452</v>
      </c>
      <c r="M27" s="239" t="s">
        <v>1059</v>
      </c>
    </row>
    <row r="28" spans="1:13" ht="22.5">
      <c r="A28" s="73">
        <v>17</v>
      </c>
      <c r="B28" s="599" t="s">
        <v>36</v>
      </c>
      <c r="C28" s="600"/>
      <c r="D28" s="74">
        <v>2019</v>
      </c>
      <c r="E28" s="239" t="s">
        <v>453</v>
      </c>
      <c r="F28" s="239" t="s">
        <v>454</v>
      </c>
      <c r="G28" s="239" t="s">
        <v>455</v>
      </c>
      <c r="H28" s="239" t="s">
        <v>456</v>
      </c>
      <c r="I28" s="239" t="s">
        <v>457</v>
      </c>
      <c r="J28" s="239" t="s">
        <v>455</v>
      </c>
      <c r="K28" s="239" t="s">
        <v>456</v>
      </c>
      <c r="L28" s="239" t="s">
        <v>458</v>
      </c>
      <c r="M28" s="239" t="s">
        <v>1060</v>
      </c>
    </row>
    <row r="29" spans="1:13" ht="22.5">
      <c r="A29" s="73">
        <v>18</v>
      </c>
      <c r="B29" s="599" t="s">
        <v>37</v>
      </c>
      <c r="C29" s="600"/>
      <c r="D29" s="74">
        <v>2020</v>
      </c>
      <c r="E29" s="239" t="s">
        <v>459</v>
      </c>
      <c r="F29" s="239" t="s">
        <v>460</v>
      </c>
      <c r="G29" s="239" t="s">
        <v>461</v>
      </c>
      <c r="H29" s="239" t="s">
        <v>462</v>
      </c>
      <c r="I29" s="239" t="s">
        <v>463</v>
      </c>
      <c r="J29" s="239" t="s">
        <v>464</v>
      </c>
      <c r="K29" s="239" t="s">
        <v>462</v>
      </c>
      <c r="L29" s="239" t="s">
        <v>463</v>
      </c>
      <c r="M29" s="239" t="s">
        <v>1061</v>
      </c>
    </row>
    <row r="30" spans="1:13" ht="22.5">
      <c r="A30" s="73">
        <v>19</v>
      </c>
      <c r="B30" s="599" t="s">
        <v>38</v>
      </c>
      <c r="C30" s="600"/>
      <c r="D30" s="74">
        <v>2020</v>
      </c>
      <c r="E30" s="239" t="s">
        <v>465</v>
      </c>
      <c r="F30" s="239" t="s">
        <v>466</v>
      </c>
      <c r="G30" s="239" t="s">
        <v>467</v>
      </c>
      <c r="H30" s="239" t="s">
        <v>468</v>
      </c>
      <c r="I30" s="239" t="s">
        <v>469</v>
      </c>
      <c r="J30" s="239" t="s">
        <v>470</v>
      </c>
      <c r="K30" s="239" t="s">
        <v>471</v>
      </c>
      <c r="L30" s="239" t="s">
        <v>472</v>
      </c>
      <c r="M30" s="239" t="s">
        <v>1062</v>
      </c>
    </row>
    <row r="31" spans="1:13" ht="22.5">
      <c r="A31" s="73">
        <v>20</v>
      </c>
      <c r="B31" s="599" t="s">
        <v>39</v>
      </c>
      <c r="C31" s="600"/>
      <c r="D31" s="74">
        <v>2020</v>
      </c>
      <c r="E31" s="239" t="s">
        <v>473</v>
      </c>
      <c r="F31" s="239" t="s">
        <v>474</v>
      </c>
      <c r="G31" s="239" t="s">
        <v>475</v>
      </c>
      <c r="H31" s="239" t="s">
        <v>476</v>
      </c>
      <c r="I31" s="239" t="s">
        <v>477</v>
      </c>
      <c r="J31" s="239" t="s">
        <v>478</v>
      </c>
      <c r="K31" s="239" t="s">
        <v>479</v>
      </c>
      <c r="L31" s="239" t="s">
        <v>477</v>
      </c>
      <c r="M31" s="239" t="s">
        <v>1063</v>
      </c>
    </row>
    <row r="32" spans="1:13" ht="22.5">
      <c r="A32" s="73">
        <v>21</v>
      </c>
      <c r="B32" s="599" t="s">
        <v>40</v>
      </c>
      <c r="C32" s="600"/>
      <c r="D32" s="74">
        <v>2019</v>
      </c>
      <c r="E32" s="239" t="s">
        <v>480</v>
      </c>
      <c r="F32" s="239" t="s">
        <v>481</v>
      </c>
      <c r="G32" s="239"/>
      <c r="H32" s="239" t="s">
        <v>482</v>
      </c>
      <c r="I32" s="239" t="s">
        <v>482</v>
      </c>
      <c r="J32" s="239"/>
      <c r="K32" s="239" t="s">
        <v>483</v>
      </c>
      <c r="L32" s="239" t="s">
        <v>484</v>
      </c>
      <c r="M32" s="239" t="s">
        <v>1064</v>
      </c>
    </row>
    <row r="33" spans="1:13" ht="22.5">
      <c r="A33" s="73">
        <v>22</v>
      </c>
      <c r="B33" s="599" t="s">
        <v>41</v>
      </c>
      <c r="C33" s="600"/>
      <c r="D33" s="74">
        <v>2018</v>
      </c>
      <c r="E33" s="239" t="s">
        <v>485</v>
      </c>
      <c r="F33" s="239" t="s">
        <v>485</v>
      </c>
      <c r="G33" s="239" t="s">
        <v>486</v>
      </c>
      <c r="H33" s="239" t="s">
        <v>487</v>
      </c>
      <c r="I33" s="239" t="s">
        <v>487</v>
      </c>
      <c r="J33" s="239" t="s">
        <v>486</v>
      </c>
      <c r="K33" s="239" t="s">
        <v>487</v>
      </c>
      <c r="L33" s="239" t="s">
        <v>487</v>
      </c>
      <c r="M33" s="239" t="s">
        <v>1065</v>
      </c>
    </row>
    <row r="34" spans="1:13" ht="22.5">
      <c r="A34" s="73">
        <v>23</v>
      </c>
      <c r="B34" s="599" t="s">
        <v>42</v>
      </c>
      <c r="C34" s="600"/>
      <c r="D34" s="74">
        <v>2020</v>
      </c>
      <c r="E34" s="239" t="s">
        <v>488</v>
      </c>
      <c r="F34" s="239" t="s">
        <v>489</v>
      </c>
      <c r="G34" s="239" t="s">
        <v>490</v>
      </c>
      <c r="H34" s="239" t="s">
        <v>491</v>
      </c>
      <c r="I34" s="239" t="s">
        <v>492</v>
      </c>
      <c r="J34" s="239" t="s">
        <v>493</v>
      </c>
      <c r="K34" s="239" t="s">
        <v>491</v>
      </c>
      <c r="L34" s="239" t="s">
        <v>492</v>
      </c>
      <c r="M34" s="239" t="s">
        <v>1066</v>
      </c>
    </row>
    <row r="35" spans="1:13" ht="22.5">
      <c r="A35" s="73">
        <v>24</v>
      </c>
      <c r="B35" s="599" t="s">
        <v>43</v>
      </c>
      <c r="C35" s="600"/>
      <c r="D35" s="74">
        <v>2013</v>
      </c>
      <c r="E35" s="239" t="s">
        <v>494</v>
      </c>
      <c r="F35" s="239" t="s">
        <v>495</v>
      </c>
      <c r="G35" s="239" t="s">
        <v>496</v>
      </c>
      <c r="H35" s="239" t="s">
        <v>497</v>
      </c>
      <c r="I35" s="239" t="s">
        <v>495</v>
      </c>
      <c r="J35" s="239" t="s">
        <v>498</v>
      </c>
      <c r="K35" s="239" t="s">
        <v>499</v>
      </c>
      <c r="L35" s="239" t="s">
        <v>495</v>
      </c>
      <c r="M35" s="239" t="s">
        <v>1067</v>
      </c>
    </row>
    <row r="36" spans="1:13" ht="22.5">
      <c r="A36" s="73">
        <v>25</v>
      </c>
      <c r="B36" s="599" t="s">
        <v>44</v>
      </c>
      <c r="C36" s="600"/>
      <c r="D36" s="74">
        <v>2020</v>
      </c>
      <c r="E36" s="239" t="s">
        <v>500</v>
      </c>
      <c r="F36" s="239" t="s">
        <v>501</v>
      </c>
      <c r="G36" s="239" t="s">
        <v>502</v>
      </c>
      <c r="H36" s="239" t="s">
        <v>503</v>
      </c>
      <c r="I36" s="239" t="s">
        <v>504</v>
      </c>
      <c r="J36" s="239" t="s">
        <v>502</v>
      </c>
      <c r="K36" s="239" t="s">
        <v>503</v>
      </c>
      <c r="L36" s="239" t="s">
        <v>505</v>
      </c>
      <c r="M36" s="239" t="s">
        <v>1068</v>
      </c>
    </row>
    <row r="37" spans="1:13" ht="22.5">
      <c r="A37" s="73">
        <v>26</v>
      </c>
      <c r="B37" s="599" t="s">
        <v>45</v>
      </c>
      <c r="C37" s="600"/>
      <c r="D37" s="74">
        <v>2016</v>
      </c>
      <c r="E37" s="239" t="s">
        <v>506</v>
      </c>
      <c r="F37" s="239" t="s">
        <v>506</v>
      </c>
      <c r="G37" s="239">
        <v>0</v>
      </c>
      <c r="H37" s="239" t="s">
        <v>507</v>
      </c>
      <c r="I37" s="239" t="s">
        <v>507</v>
      </c>
      <c r="J37" s="239">
        <v>0</v>
      </c>
      <c r="K37" s="239" t="s">
        <v>508</v>
      </c>
      <c r="L37" s="239" t="s">
        <v>509</v>
      </c>
      <c r="M37" s="239" t="s">
        <v>1069</v>
      </c>
    </row>
    <row r="38" spans="1:13" ht="22.5">
      <c r="A38" s="73">
        <v>27</v>
      </c>
      <c r="B38" s="599" t="s">
        <v>46</v>
      </c>
      <c r="C38" s="600"/>
      <c r="D38" s="74">
        <v>2013</v>
      </c>
      <c r="E38" s="239" t="s">
        <v>510</v>
      </c>
      <c r="F38" s="239" t="s">
        <v>511</v>
      </c>
      <c r="G38" s="239" t="s">
        <v>512</v>
      </c>
      <c r="H38" s="239" t="s">
        <v>513</v>
      </c>
      <c r="I38" s="239" t="s">
        <v>514</v>
      </c>
      <c r="J38" s="239" t="s">
        <v>512</v>
      </c>
      <c r="K38" s="239" t="s">
        <v>515</v>
      </c>
      <c r="L38" s="239" t="s">
        <v>516</v>
      </c>
      <c r="M38" s="239" t="s">
        <v>1070</v>
      </c>
    </row>
    <row r="39" spans="1:13" ht="22.5">
      <c r="A39" s="601">
        <v>28</v>
      </c>
      <c r="B39" s="603" t="s">
        <v>47</v>
      </c>
      <c r="C39" s="118" t="s">
        <v>47</v>
      </c>
      <c r="D39" s="646">
        <v>2020</v>
      </c>
      <c r="E39" s="239" t="s">
        <v>517</v>
      </c>
      <c r="F39" s="239" t="s">
        <v>518</v>
      </c>
      <c r="G39" s="239" t="s">
        <v>455</v>
      </c>
      <c r="H39" s="748" t="s">
        <v>519</v>
      </c>
      <c r="I39" s="748" t="s">
        <v>520</v>
      </c>
      <c r="J39" s="748" t="s">
        <v>455</v>
      </c>
      <c r="K39" s="748" t="s">
        <v>521</v>
      </c>
      <c r="L39" s="748" t="s">
        <v>520</v>
      </c>
      <c r="M39" s="748" t="s">
        <v>1071</v>
      </c>
    </row>
    <row r="40" spans="1:13">
      <c r="A40" s="602"/>
      <c r="B40" s="604"/>
      <c r="C40" s="118" t="s">
        <v>315</v>
      </c>
      <c r="D40" s="647"/>
      <c r="E40" s="239"/>
      <c r="F40" s="239"/>
      <c r="G40" s="239"/>
      <c r="H40" s="749"/>
      <c r="I40" s="749"/>
      <c r="J40" s="749"/>
      <c r="K40" s="749"/>
      <c r="L40" s="749"/>
      <c r="M40" s="749"/>
    </row>
    <row r="41" spans="1:13" ht="22.5">
      <c r="A41" s="601">
        <v>29</v>
      </c>
      <c r="B41" s="618" t="s">
        <v>48</v>
      </c>
      <c r="C41" s="77" t="s">
        <v>316</v>
      </c>
      <c r="D41" s="74">
        <v>2014</v>
      </c>
      <c r="E41" s="239" t="s">
        <v>522</v>
      </c>
      <c r="F41" s="239" t="s">
        <v>523</v>
      </c>
      <c r="G41" s="239" t="s">
        <v>524</v>
      </c>
      <c r="H41" s="241" t="s">
        <v>525</v>
      </c>
      <c r="I41" s="242" t="s">
        <v>526</v>
      </c>
      <c r="J41" s="239" t="s">
        <v>524</v>
      </c>
      <c r="K41" s="748" t="s">
        <v>531</v>
      </c>
      <c r="L41" s="748" t="s">
        <v>532</v>
      </c>
      <c r="M41" s="748" t="s">
        <v>1072</v>
      </c>
    </row>
    <row r="42" spans="1:13" ht="22.5">
      <c r="A42" s="602"/>
      <c r="B42" s="619"/>
      <c r="C42" s="74" t="s">
        <v>317</v>
      </c>
      <c r="D42" s="74"/>
      <c r="E42" s="239" t="s">
        <v>527</v>
      </c>
      <c r="F42" s="239" t="s">
        <v>528</v>
      </c>
      <c r="G42" s="239"/>
      <c r="H42" s="239" t="s">
        <v>529</v>
      </c>
      <c r="I42" s="239" t="s">
        <v>530</v>
      </c>
      <c r="J42" s="239"/>
      <c r="K42" s="749"/>
      <c r="L42" s="749"/>
      <c r="M42" s="749"/>
    </row>
    <row r="50" spans="10:12">
      <c r="J50" s="1">
        <f>22045-430.26</f>
        <v>21614.74</v>
      </c>
      <c r="K50" s="1">
        <f>23179-436.2</f>
        <v>22742.799999999999</v>
      </c>
      <c r="L50" s="1">
        <f>J50/K50*100</f>
        <v>95.039924723428953</v>
      </c>
    </row>
    <row r="51" spans="10:12">
      <c r="J51" s="1">
        <f>20506-440.6</f>
        <v>20065.400000000001</v>
      </c>
      <c r="K51" s="1">
        <f>20617-442.6</f>
        <v>20174.400000000001</v>
      </c>
      <c r="L51" s="1">
        <f>J51/K51*100</f>
        <v>99.459711317313023</v>
      </c>
    </row>
  </sheetData>
  <mergeCells count="69">
    <mergeCell ref="A41:A42"/>
    <mergeCell ref="B41:B42"/>
    <mergeCell ref="B5:C8"/>
    <mergeCell ref="A9:C9"/>
    <mergeCell ref="B36:C36"/>
    <mergeCell ref="B37:C37"/>
    <mergeCell ref="B38:C38"/>
    <mergeCell ref="A39:A40"/>
    <mergeCell ref="B39:B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A2:M2"/>
    <mergeCell ref="E6:G6"/>
    <mergeCell ref="H6:J6"/>
    <mergeCell ref="K6:M6"/>
    <mergeCell ref="E5:G5"/>
    <mergeCell ref="H5:J5"/>
    <mergeCell ref="K5:M5"/>
    <mergeCell ref="A3:M3"/>
    <mergeCell ref="D14:D15"/>
    <mergeCell ref="D18:D19"/>
    <mergeCell ref="D39:D40"/>
    <mergeCell ref="A5:A8"/>
    <mergeCell ref="D5:D8"/>
    <mergeCell ref="B10:C10"/>
    <mergeCell ref="B11:C11"/>
    <mergeCell ref="B12:C12"/>
    <mergeCell ref="B13:C13"/>
    <mergeCell ref="A14:A15"/>
    <mergeCell ref="B14:B15"/>
    <mergeCell ref="B16:C16"/>
    <mergeCell ref="B17:C17"/>
    <mergeCell ref="A18:A19"/>
    <mergeCell ref="B18:B19"/>
    <mergeCell ref="B20:C20"/>
    <mergeCell ref="M14:M15"/>
    <mergeCell ref="H18:H19"/>
    <mergeCell ref="I18:I19"/>
    <mergeCell ref="J18:J19"/>
    <mergeCell ref="K18:K19"/>
    <mergeCell ref="L18:L19"/>
    <mergeCell ref="M18:M19"/>
    <mergeCell ref="H14:H15"/>
    <mergeCell ref="I14:I15"/>
    <mergeCell ref="J14:J15"/>
    <mergeCell ref="K14:K15"/>
    <mergeCell ref="L14:L15"/>
    <mergeCell ref="M39:M40"/>
    <mergeCell ref="K41:K42"/>
    <mergeCell ref="L41:L42"/>
    <mergeCell ref="M41:M42"/>
    <mergeCell ref="H39:H40"/>
    <mergeCell ref="I39:I40"/>
    <mergeCell ref="J39:J40"/>
    <mergeCell ref="K39:K40"/>
    <mergeCell ref="L39:L40"/>
  </mergeCells>
  <pageMargins left="0.7" right="0.2" top="0.5" bottom="0.5" header="0.3" footer="0.3"/>
  <pageSetup orientation="landscape" verticalDpi="0" r:id="rId1"/>
  <drawing r:id="rId2"/>
</worksheet>
</file>

<file path=xl/worksheets/sheet17.xml><?xml version="1.0" encoding="utf-8"?>
<worksheet xmlns="http://schemas.openxmlformats.org/spreadsheetml/2006/main" xmlns:r="http://schemas.openxmlformats.org/officeDocument/2006/relationships">
  <dimension ref="A1:I135"/>
  <sheetViews>
    <sheetView workbookViewId="0">
      <selection activeCell="M23" sqref="M23"/>
    </sheetView>
  </sheetViews>
  <sheetFormatPr defaultRowHeight="15"/>
  <cols>
    <col min="1" max="1" width="4" style="1" customWidth="1"/>
    <col min="2" max="2" width="37.85546875" style="1" customWidth="1"/>
    <col min="3" max="3" width="18" style="1" customWidth="1"/>
    <col min="4" max="4" width="17.28515625" style="1" customWidth="1"/>
    <col min="5" max="5" width="14" style="1" customWidth="1"/>
    <col min="6" max="16384" width="9.140625" style="1"/>
  </cols>
  <sheetData>
    <row r="1" spans="1:8" ht="15.75">
      <c r="A1" s="548" t="s">
        <v>1157</v>
      </c>
      <c r="B1" s="548"/>
    </row>
    <row r="2" spans="1:8" ht="16.5">
      <c r="A2" s="549" t="s">
        <v>891</v>
      </c>
      <c r="B2" s="549"/>
      <c r="C2" s="549"/>
      <c r="D2" s="549"/>
      <c r="E2" s="549"/>
    </row>
    <row r="3" spans="1:8" ht="15.75">
      <c r="A3" s="691" t="s">
        <v>1073</v>
      </c>
      <c r="B3" s="691"/>
      <c r="C3" s="691"/>
      <c r="D3" s="691"/>
      <c r="E3" s="691"/>
      <c r="F3" s="32"/>
      <c r="G3" s="32"/>
      <c r="H3" s="32"/>
    </row>
    <row r="5" spans="1:8" ht="31.5">
      <c r="A5" s="16" t="s">
        <v>0</v>
      </c>
      <c r="B5" s="18" t="s">
        <v>52</v>
      </c>
      <c r="C5" s="31" t="s">
        <v>53</v>
      </c>
      <c r="D5" s="31" t="s">
        <v>54</v>
      </c>
      <c r="E5" s="31" t="s">
        <v>4</v>
      </c>
    </row>
    <row r="6" spans="1:8" ht="15.75" customHeight="1">
      <c r="A6" s="560" t="s">
        <v>55</v>
      </c>
      <c r="B6" s="560"/>
      <c r="C6" s="453">
        <f>C7+C38+C104</f>
        <v>977.16800000000001</v>
      </c>
      <c r="D6" s="128">
        <f>D7+D38+D104</f>
        <v>538.65000000000009</v>
      </c>
      <c r="E6" s="128">
        <f>D6/C6*100</f>
        <v>55.123581615443818</v>
      </c>
      <c r="F6" s="210"/>
      <c r="G6" s="209"/>
    </row>
    <row r="7" spans="1:8" ht="15" customHeight="1">
      <c r="A7" s="757" t="s">
        <v>739</v>
      </c>
      <c r="B7" s="757"/>
      <c r="C7" s="128">
        <f>SUM(C8:C34)</f>
        <v>728.23300000000006</v>
      </c>
      <c r="D7" s="128">
        <f>SUM(D8:D34)</f>
        <v>409.50600000000014</v>
      </c>
      <c r="E7" s="128">
        <f>D7/C7*100</f>
        <v>56.232826581602339</v>
      </c>
      <c r="F7" s="210"/>
      <c r="G7" s="209"/>
    </row>
    <row r="8" spans="1:8" ht="15.75">
      <c r="A8" s="175">
        <v>1</v>
      </c>
      <c r="B8" s="114" t="s">
        <v>540</v>
      </c>
      <c r="C8" s="96">
        <v>9.83</v>
      </c>
      <c r="D8" s="96">
        <v>7.34</v>
      </c>
      <c r="E8" s="96">
        <f>D8/C8*100</f>
        <v>74.669379450661239</v>
      </c>
      <c r="F8" s="211"/>
      <c r="G8" s="209"/>
    </row>
    <row r="9" spans="1:8" ht="15.75">
      <c r="A9" s="175">
        <v>2</v>
      </c>
      <c r="B9" s="115" t="s">
        <v>20</v>
      </c>
      <c r="C9" s="96">
        <v>9.83</v>
      </c>
      <c r="D9" s="96">
        <v>7.34</v>
      </c>
      <c r="E9" s="96">
        <f>D9/C9*100</f>
        <v>74.669379450661239</v>
      </c>
      <c r="F9" s="211"/>
      <c r="G9" s="209"/>
    </row>
    <row r="10" spans="1:8" ht="15.75">
      <c r="A10" s="176">
        <v>3</v>
      </c>
      <c r="B10" s="214" t="s">
        <v>542</v>
      </c>
      <c r="C10" s="177">
        <v>20.23</v>
      </c>
      <c r="D10" s="177">
        <v>11.61</v>
      </c>
      <c r="E10" s="177">
        <f t="shared" ref="E10:E36" si="0">D10/C10*100</f>
        <v>57.390014829461187</v>
      </c>
      <c r="F10" s="211"/>
      <c r="G10" s="209"/>
    </row>
    <row r="11" spans="1:8" ht="15.75">
      <c r="A11" s="175">
        <v>4</v>
      </c>
      <c r="B11" s="114" t="s">
        <v>543</v>
      </c>
      <c r="C11" s="96">
        <v>22.72</v>
      </c>
      <c r="D11" s="96">
        <v>13.42</v>
      </c>
      <c r="E11" s="96">
        <f t="shared" si="0"/>
        <v>59.066901408450711</v>
      </c>
      <c r="F11" s="211"/>
      <c r="G11" s="209"/>
    </row>
    <row r="12" spans="1:8" ht="16.5" customHeight="1">
      <c r="A12" s="175">
        <v>5</v>
      </c>
      <c r="B12" s="114" t="s">
        <v>544</v>
      </c>
      <c r="C12" s="96">
        <v>32.799999999999997</v>
      </c>
      <c r="D12" s="96">
        <v>18.350000000000001</v>
      </c>
      <c r="E12" s="96">
        <f t="shared" si="0"/>
        <v>55.945121951219519</v>
      </c>
      <c r="F12" s="211"/>
      <c r="G12" s="209"/>
    </row>
    <row r="13" spans="1:8" ht="15.75">
      <c r="A13" s="175">
        <v>6</v>
      </c>
      <c r="B13" s="114" t="s">
        <v>545</v>
      </c>
      <c r="C13" s="96">
        <v>14.32</v>
      </c>
      <c r="D13" s="96">
        <v>8.39</v>
      </c>
      <c r="E13" s="96">
        <f t="shared" si="0"/>
        <v>58.589385474860336</v>
      </c>
      <c r="F13" s="211"/>
      <c r="G13" s="209"/>
    </row>
    <row r="14" spans="1:8" ht="15.75">
      <c r="A14" s="175">
        <v>7</v>
      </c>
      <c r="B14" s="114" t="s">
        <v>546</v>
      </c>
      <c r="C14" s="96">
        <v>21.875</v>
      </c>
      <c r="D14" s="96">
        <v>15.375</v>
      </c>
      <c r="E14" s="96">
        <f t="shared" si="0"/>
        <v>70.285714285714278</v>
      </c>
      <c r="F14" s="211"/>
      <c r="G14" s="209"/>
    </row>
    <row r="15" spans="1:8" ht="15.75">
      <c r="A15" s="175">
        <v>8</v>
      </c>
      <c r="B15" s="114" t="s">
        <v>547</v>
      </c>
      <c r="C15" s="96">
        <v>69</v>
      </c>
      <c r="D15" s="96">
        <v>41.4</v>
      </c>
      <c r="E15" s="96">
        <f t="shared" si="0"/>
        <v>60</v>
      </c>
      <c r="F15" s="211"/>
      <c r="G15" s="209"/>
    </row>
    <row r="16" spans="1:8" ht="15.75">
      <c r="A16" s="175">
        <v>9</v>
      </c>
      <c r="B16" s="114" t="s">
        <v>548</v>
      </c>
      <c r="C16" s="96">
        <v>35.58</v>
      </c>
      <c r="D16" s="96">
        <v>7.83</v>
      </c>
      <c r="E16" s="96">
        <f t="shared" si="0"/>
        <v>22.00674536256324</v>
      </c>
      <c r="F16" s="211"/>
      <c r="G16" s="209"/>
    </row>
    <row r="17" spans="1:8" ht="15.75">
      <c r="A17" s="175">
        <v>10</v>
      </c>
      <c r="B17" s="114" t="s">
        <v>549</v>
      </c>
      <c r="C17" s="96">
        <v>39.11</v>
      </c>
      <c r="D17" s="96">
        <v>16.07</v>
      </c>
      <c r="E17" s="96">
        <f t="shared" si="0"/>
        <v>41.089235489644594</v>
      </c>
      <c r="F17" s="211"/>
      <c r="G17" s="209"/>
    </row>
    <row r="18" spans="1:8" ht="15.75">
      <c r="A18" s="175">
        <v>11</v>
      </c>
      <c r="B18" s="114" t="s">
        <v>551</v>
      </c>
      <c r="C18" s="96">
        <v>31.3</v>
      </c>
      <c r="D18" s="96">
        <v>16</v>
      </c>
      <c r="E18" s="96">
        <f t="shared" si="0"/>
        <v>51.118210862619804</v>
      </c>
      <c r="F18" s="211"/>
      <c r="G18" s="209"/>
    </row>
    <row r="19" spans="1:8" ht="15.75">
      <c r="A19" s="175">
        <v>12</v>
      </c>
      <c r="B19" s="114" t="s">
        <v>552</v>
      </c>
      <c r="C19" s="96">
        <v>6.5</v>
      </c>
      <c r="D19" s="96">
        <v>6.5</v>
      </c>
      <c r="E19" s="96">
        <f t="shared" si="0"/>
        <v>100</v>
      </c>
      <c r="F19" s="211"/>
      <c r="G19" s="209"/>
    </row>
    <row r="20" spans="1:8" ht="15.75">
      <c r="A20" s="175">
        <v>13</v>
      </c>
      <c r="B20" s="114" t="s">
        <v>553</v>
      </c>
      <c r="C20" s="96">
        <v>44.6</v>
      </c>
      <c r="D20" s="96">
        <v>23.92</v>
      </c>
      <c r="E20" s="96">
        <f t="shared" si="0"/>
        <v>53.632286995515699</v>
      </c>
      <c r="F20" s="211"/>
      <c r="G20" s="209"/>
    </row>
    <row r="21" spans="1:8" ht="15.75">
      <c r="A21" s="175">
        <v>14</v>
      </c>
      <c r="B21" s="115" t="s">
        <v>740</v>
      </c>
      <c r="C21" s="96">
        <v>19.7</v>
      </c>
      <c r="D21" s="96">
        <v>17.8</v>
      </c>
      <c r="E21" s="96">
        <f t="shared" si="0"/>
        <v>90.35532994923858</v>
      </c>
      <c r="F21" s="211"/>
      <c r="G21" s="209"/>
    </row>
    <row r="22" spans="1:8" ht="15.75">
      <c r="A22" s="175">
        <v>15</v>
      </c>
      <c r="B22" s="114" t="s">
        <v>554</v>
      </c>
      <c r="C22" s="96">
        <v>10.25</v>
      </c>
      <c r="D22" s="96">
        <v>8.75</v>
      </c>
      <c r="E22" s="96">
        <f t="shared" si="0"/>
        <v>85.365853658536579</v>
      </c>
      <c r="F22" s="211"/>
      <c r="G22" s="209"/>
    </row>
    <row r="23" spans="1:8" ht="15.75">
      <c r="A23" s="175">
        <v>16</v>
      </c>
      <c r="B23" s="114" t="s">
        <v>555</v>
      </c>
      <c r="C23" s="96">
        <v>47.45</v>
      </c>
      <c r="D23" s="96">
        <v>31.82</v>
      </c>
      <c r="E23" s="96">
        <f t="shared" si="0"/>
        <v>67.060063224446793</v>
      </c>
      <c r="F23" s="211"/>
      <c r="G23" s="209"/>
    </row>
    <row r="24" spans="1:8" ht="15.75">
      <c r="A24" s="175">
        <v>17</v>
      </c>
      <c r="B24" s="114" t="s">
        <v>556</v>
      </c>
      <c r="C24" s="96">
        <v>67</v>
      </c>
      <c r="D24" s="96">
        <v>17.5</v>
      </c>
      <c r="E24" s="96">
        <f t="shared" si="0"/>
        <v>26.119402985074625</v>
      </c>
      <c r="F24" s="211"/>
      <c r="G24" s="209"/>
      <c r="H24" s="450">
        <f>C38+C7</f>
        <v>914.27700000000004</v>
      </c>
    </row>
    <row r="25" spans="1:8" ht="15.75">
      <c r="A25" s="175">
        <v>18</v>
      </c>
      <c r="B25" s="114" t="s">
        <v>557</v>
      </c>
      <c r="C25" s="96">
        <v>15.33</v>
      </c>
      <c r="D25" s="96">
        <v>9.6300000000000008</v>
      </c>
      <c r="E25" s="96">
        <f t="shared" si="0"/>
        <v>62.81800391389433</v>
      </c>
      <c r="F25" s="211"/>
      <c r="G25" s="209"/>
    </row>
    <row r="26" spans="1:8" ht="15.75">
      <c r="A26" s="175">
        <v>19</v>
      </c>
      <c r="B26" s="114" t="s">
        <v>558</v>
      </c>
      <c r="C26" s="96">
        <v>14</v>
      </c>
      <c r="D26" s="96">
        <v>10.8</v>
      </c>
      <c r="E26" s="96">
        <f t="shared" si="0"/>
        <v>77.142857142857153</v>
      </c>
      <c r="F26" s="211"/>
      <c r="G26" s="209"/>
    </row>
    <row r="27" spans="1:8" ht="15.75">
      <c r="A27" s="175">
        <v>20</v>
      </c>
      <c r="B27" s="114" t="s">
        <v>559</v>
      </c>
      <c r="C27" s="96">
        <v>50.42</v>
      </c>
      <c r="D27" s="96">
        <v>17.876999999999999</v>
      </c>
      <c r="E27" s="96">
        <f t="shared" si="0"/>
        <v>35.456168187227291</v>
      </c>
      <c r="F27" s="211"/>
      <c r="G27" s="209"/>
    </row>
    <row r="28" spans="1:8" ht="15.75">
      <c r="A28" s="175">
        <v>21</v>
      </c>
      <c r="B28" s="114" t="s">
        <v>560</v>
      </c>
      <c r="C28" s="96">
        <v>14.86</v>
      </c>
      <c r="D28" s="96">
        <v>9.6</v>
      </c>
      <c r="E28" s="96">
        <f t="shared" si="0"/>
        <v>64.602960969044403</v>
      </c>
      <c r="F28" s="211"/>
      <c r="G28" s="209"/>
    </row>
    <row r="29" spans="1:8" ht="15.75">
      <c r="A29" s="175">
        <v>22</v>
      </c>
      <c r="B29" s="115" t="s">
        <v>45</v>
      </c>
      <c r="C29" s="96">
        <v>27.170999999999999</v>
      </c>
      <c r="D29" s="96">
        <v>19.184000000000001</v>
      </c>
      <c r="E29" s="96">
        <f t="shared" si="0"/>
        <v>70.604688822641791</v>
      </c>
      <c r="F29" s="211"/>
      <c r="G29" s="209"/>
    </row>
    <row r="30" spans="1:8" ht="15.75">
      <c r="A30" s="175">
        <v>23</v>
      </c>
      <c r="B30" s="114" t="s">
        <v>562</v>
      </c>
      <c r="C30" s="96">
        <v>18.59</v>
      </c>
      <c r="D30" s="96">
        <v>10.5</v>
      </c>
      <c r="E30" s="96">
        <f t="shared" si="0"/>
        <v>56.481979558902637</v>
      </c>
      <c r="F30" s="211"/>
      <c r="G30" s="209"/>
    </row>
    <row r="31" spans="1:8" ht="15.75">
      <c r="A31" s="175">
        <v>24</v>
      </c>
      <c r="B31" s="114" t="s">
        <v>563</v>
      </c>
      <c r="C31" s="96">
        <v>10.3</v>
      </c>
      <c r="D31" s="96">
        <v>8.6</v>
      </c>
      <c r="E31" s="96">
        <f t="shared" si="0"/>
        <v>83.495145631067956</v>
      </c>
      <c r="F31" s="211"/>
      <c r="G31" s="209"/>
    </row>
    <row r="32" spans="1:8" ht="15.75">
      <c r="A32" s="175">
        <v>25</v>
      </c>
      <c r="B32" s="114" t="s">
        <v>564</v>
      </c>
      <c r="C32" s="96">
        <v>19.966999999999999</v>
      </c>
      <c r="D32" s="96">
        <v>8.07</v>
      </c>
      <c r="E32" s="96">
        <f t="shared" si="0"/>
        <v>40.416687534431816</v>
      </c>
      <c r="F32" s="211"/>
      <c r="G32" s="209"/>
    </row>
    <row r="33" spans="1:9" ht="15.75">
      <c r="A33" s="175">
        <v>26</v>
      </c>
      <c r="B33" s="114" t="s">
        <v>565</v>
      </c>
      <c r="C33" s="96">
        <v>17.600000000000001</v>
      </c>
      <c r="D33" s="96">
        <v>12.1</v>
      </c>
      <c r="E33" s="96">
        <f t="shared" si="0"/>
        <v>68.749999999999986</v>
      </c>
      <c r="F33" s="211"/>
      <c r="G33" s="209"/>
    </row>
    <row r="34" spans="1:9" ht="15.75">
      <c r="A34" s="175">
        <v>27</v>
      </c>
      <c r="B34" s="114" t="s">
        <v>566</v>
      </c>
      <c r="C34" s="96">
        <v>37.9</v>
      </c>
      <c r="D34" s="96">
        <v>33.729999999999997</v>
      </c>
      <c r="E34" s="96">
        <f t="shared" si="0"/>
        <v>88.997361477572554</v>
      </c>
      <c r="F34" s="211"/>
      <c r="G34" s="209"/>
    </row>
    <row r="35" spans="1:9" ht="15.75">
      <c r="A35" s="175">
        <v>28</v>
      </c>
      <c r="B35" s="114" t="s">
        <v>567</v>
      </c>
      <c r="C35" s="178">
        <v>21.774999999999999</v>
      </c>
      <c r="D35" s="178">
        <v>18.434999999999999</v>
      </c>
      <c r="E35" s="96">
        <f t="shared" si="0"/>
        <v>84.661308840413312</v>
      </c>
      <c r="F35" s="211"/>
      <c r="G35" s="454">
        <f>D7-D35</f>
        <v>391.07100000000014</v>
      </c>
      <c r="H35" s="455">
        <f>C7-C35</f>
        <v>706.45800000000008</v>
      </c>
      <c r="I35" s="1">
        <f>G35/H35*100</f>
        <v>55.356581707617444</v>
      </c>
    </row>
    <row r="36" spans="1:9" ht="15.75">
      <c r="A36" s="175">
        <v>29</v>
      </c>
      <c r="B36" s="114" t="s">
        <v>568</v>
      </c>
      <c r="C36" s="178">
        <v>39.316000000000003</v>
      </c>
      <c r="D36" s="178">
        <v>15.9</v>
      </c>
      <c r="E36" s="96">
        <f t="shared" si="0"/>
        <v>40.441550513785735</v>
      </c>
      <c r="F36" s="211"/>
      <c r="G36" s="209"/>
    </row>
    <row r="37" spans="1:9" ht="16.5">
      <c r="A37" s="756" t="s">
        <v>741</v>
      </c>
      <c r="B37" s="756"/>
      <c r="C37" s="756"/>
      <c r="D37" s="756"/>
      <c r="E37" s="756"/>
      <c r="F37" s="212"/>
      <c r="G37" s="209"/>
    </row>
    <row r="38" spans="1:9" ht="15.75">
      <c r="A38" s="179" t="s">
        <v>742</v>
      </c>
      <c r="B38" s="180" t="s">
        <v>743</v>
      </c>
      <c r="C38" s="181">
        <f>+SUM(C39:C88)+C89</f>
        <v>186.04400000000004</v>
      </c>
      <c r="D38" s="181">
        <f>+SUM(D39:D88)+D89</f>
        <v>129.14400000000001</v>
      </c>
      <c r="E38" s="181">
        <f>+D38/C38*100</f>
        <v>69.415837113801032</v>
      </c>
      <c r="F38" s="211"/>
      <c r="G38" s="209"/>
    </row>
    <row r="39" spans="1:9">
      <c r="A39" s="179" t="s">
        <v>257</v>
      </c>
      <c r="B39" s="182" t="s">
        <v>744</v>
      </c>
      <c r="C39" s="181">
        <v>0.5</v>
      </c>
      <c r="D39" s="181">
        <v>0.5</v>
      </c>
      <c r="E39" s="181">
        <f>+D39/C39*100</f>
        <v>100</v>
      </c>
      <c r="F39" s="211"/>
      <c r="G39" s="209">
        <f>129.14/186.04*100</f>
        <v>69.415179531283584</v>
      </c>
    </row>
    <row r="40" spans="1:9">
      <c r="A40" s="179" t="s">
        <v>258</v>
      </c>
      <c r="B40" s="183" t="s">
        <v>745</v>
      </c>
      <c r="C40" s="181">
        <v>22</v>
      </c>
      <c r="D40" s="181">
        <v>20.309000000000001</v>
      </c>
      <c r="E40" s="181">
        <f>+D40/C40*100</f>
        <v>92.313636363636363</v>
      </c>
      <c r="F40" s="211"/>
      <c r="G40" s="209"/>
    </row>
    <row r="41" spans="1:9">
      <c r="A41" s="175">
        <v>1</v>
      </c>
      <c r="B41" s="184" t="s">
        <v>746</v>
      </c>
      <c r="C41" s="185">
        <v>1.19</v>
      </c>
      <c r="D41" s="186">
        <v>0</v>
      </c>
      <c r="E41" s="187">
        <f>+D41/C41*100</f>
        <v>0</v>
      </c>
      <c r="F41" s="211"/>
      <c r="G41" s="209"/>
    </row>
    <row r="42" spans="1:9">
      <c r="A42" s="175">
        <v>2</v>
      </c>
      <c r="B42" s="188" t="s">
        <v>747</v>
      </c>
      <c r="C42" s="189">
        <v>3.05</v>
      </c>
      <c r="D42" s="190">
        <v>0.14000000000000001</v>
      </c>
      <c r="E42" s="187">
        <f t="shared" ref="E42:E107" si="1">+D42/C42*100</f>
        <v>4.5901639344262302</v>
      </c>
      <c r="F42" s="211"/>
      <c r="G42" s="209"/>
    </row>
    <row r="43" spans="1:9">
      <c r="A43" s="175">
        <v>3</v>
      </c>
      <c r="B43" s="188" t="s">
        <v>748</v>
      </c>
      <c r="C43" s="189">
        <v>1</v>
      </c>
      <c r="D43" s="191">
        <v>0.1</v>
      </c>
      <c r="E43" s="187">
        <f t="shared" si="1"/>
        <v>10</v>
      </c>
      <c r="F43" s="211"/>
      <c r="G43" s="451">
        <f>C39+C40+C69+C75+C83+C89+C104+C105+C111+C117+C128</f>
        <v>201.09599999999998</v>
      </c>
    </row>
    <row r="44" spans="1:9">
      <c r="A44" s="175">
        <v>4</v>
      </c>
      <c r="B44" s="188" t="s">
        <v>749</v>
      </c>
      <c r="C44" s="189">
        <v>3.2</v>
      </c>
      <c r="D44" s="191">
        <v>0.47699999999999998</v>
      </c>
      <c r="E44" s="187">
        <f t="shared" si="1"/>
        <v>14.906249999999998</v>
      </c>
      <c r="F44" s="211"/>
      <c r="G44" s="209"/>
    </row>
    <row r="45" spans="1:9">
      <c r="A45" s="175">
        <v>5</v>
      </c>
      <c r="B45" s="188" t="s">
        <v>750</v>
      </c>
      <c r="C45" s="189">
        <v>1.9</v>
      </c>
      <c r="D45" s="191">
        <v>0</v>
      </c>
      <c r="E45" s="187">
        <f t="shared" si="1"/>
        <v>0</v>
      </c>
      <c r="F45" s="211"/>
      <c r="G45" s="209"/>
    </row>
    <row r="46" spans="1:9">
      <c r="A46" s="175">
        <v>6</v>
      </c>
      <c r="B46" s="188" t="s">
        <v>751</v>
      </c>
      <c r="C46" s="189">
        <v>2.4550000000000001</v>
      </c>
      <c r="D46" s="190">
        <v>0.24</v>
      </c>
      <c r="E46" s="187">
        <f t="shared" si="1"/>
        <v>9.7759674134419541</v>
      </c>
      <c r="F46" s="211"/>
      <c r="G46" s="209"/>
    </row>
    <row r="47" spans="1:9">
      <c r="A47" s="175">
        <v>7</v>
      </c>
      <c r="B47" s="188" t="s">
        <v>752</v>
      </c>
      <c r="C47" s="189">
        <v>4.1399999999999997</v>
      </c>
      <c r="D47" s="191">
        <v>2.5</v>
      </c>
      <c r="E47" s="187">
        <f t="shared" si="1"/>
        <v>60.386473429951693</v>
      </c>
      <c r="F47" s="211"/>
      <c r="G47" s="209"/>
    </row>
    <row r="48" spans="1:9">
      <c r="A48" s="175">
        <v>8</v>
      </c>
      <c r="B48" s="188" t="s">
        <v>753</v>
      </c>
      <c r="C48" s="189">
        <v>1.7</v>
      </c>
      <c r="D48" s="191">
        <v>0.7</v>
      </c>
      <c r="E48" s="187">
        <f t="shared" si="1"/>
        <v>41.17647058823529</v>
      </c>
      <c r="F48" s="211"/>
      <c r="G48" s="209"/>
    </row>
    <row r="49" spans="1:7">
      <c r="A49" s="175">
        <v>9</v>
      </c>
      <c r="B49" s="188" t="s">
        <v>754</v>
      </c>
      <c r="C49" s="189">
        <v>2.4</v>
      </c>
      <c r="D49" s="191">
        <v>0.41</v>
      </c>
      <c r="E49" s="187">
        <f t="shared" si="1"/>
        <v>17.083333333333332</v>
      </c>
      <c r="F49" s="211"/>
      <c r="G49" s="209"/>
    </row>
    <row r="50" spans="1:7">
      <c r="A50" s="175">
        <v>10</v>
      </c>
      <c r="B50" s="188" t="s">
        <v>755</v>
      </c>
      <c r="C50" s="189">
        <v>1.4</v>
      </c>
      <c r="D50" s="190">
        <v>0.44</v>
      </c>
      <c r="E50" s="187">
        <f t="shared" si="1"/>
        <v>31.428571428571434</v>
      </c>
      <c r="F50" s="211"/>
      <c r="G50" s="209"/>
    </row>
    <row r="51" spans="1:7">
      <c r="A51" s="175">
        <v>11</v>
      </c>
      <c r="B51" s="188" t="s">
        <v>756</v>
      </c>
      <c r="C51" s="189">
        <v>3.0720000000000001</v>
      </c>
      <c r="D51" s="191">
        <v>2.15</v>
      </c>
      <c r="E51" s="187">
        <f t="shared" si="1"/>
        <v>69.986979166666657</v>
      </c>
      <c r="F51" s="211"/>
      <c r="G51" s="209"/>
    </row>
    <row r="52" spans="1:7">
      <c r="A52" s="175">
        <v>12</v>
      </c>
      <c r="B52" s="188" t="s">
        <v>757</v>
      </c>
      <c r="C52" s="189">
        <v>1.5</v>
      </c>
      <c r="D52" s="186">
        <v>0.25</v>
      </c>
      <c r="E52" s="187">
        <f t="shared" si="1"/>
        <v>16.666666666666664</v>
      </c>
      <c r="F52" s="213"/>
      <c r="G52" s="209"/>
    </row>
    <row r="53" spans="1:7">
      <c r="A53" s="175">
        <v>13</v>
      </c>
      <c r="B53" s="184" t="s">
        <v>758</v>
      </c>
      <c r="C53" s="185">
        <v>2.37</v>
      </c>
      <c r="D53" s="186">
        <v>2</v>
      </c>
      <c r="E53" s="187">
        <f t="shared" si="1"/>
        <v>84.388185654008424</v>
      </c>
      <c r="F53" s="213"/>
      <c r="G53" s="209"/>
    </row>
    <row r="54" spans="1:7">
      <c r="A54" s="175">
        <v>14</v>
      </c>
      <c r="B54" s="184" t="s">
        <v>759</v>
      </c>
      <c r="C54" s="185">
        <v>1.7</v>
      </c>
      <c r="D54" s="186">
        <v>0</v>
      </c>
      <c r="E54" s="187">
        <f t="shared" si="1"/>
        <v>0</v>
      </c>
      <c r="F54" s="213"/>
      <c r="G54" s="209"/>
    </row>
    <row r="55" spans="1:7">
      <c r="A55" s="175">
        <v>15</v>
      </c>
      <c r="B55" s="184" t="s">
        <v>760</v>
      </c>
      <c r="C55" s="185">
        <v>2.5</v>
      </c>
      <c r="D55" s="193">
        <v>2.5</v>
      </c>
      <c r="E55" s="187">
        <f t="shared" si="1"/>
        <v>100</v>
      </c>
      <c r="F55" s="213"/>
      <c r="G55" s="209"/>
    </row>
    <row r="56" spans="1:7">
      <c r="A56" s="175">
        <v>16</v>
      </c>
      <c r="B56" s="184" t="s">
        <v>761</v>
      </c>
      <c r="C56" s="185">
        <v>3.2</v>
      </c>
      <c r="D56" s="186">
        <f>2.06</f>
        <v>2.06</v>
      </c>
      <c r="E56" s="187">
        <f t="shared" si="1"/>
        <v>64.375</v>
      </c>
      <c r="F56" s="213"/>
      <c r="G56" s="209"/>
    </row>
    <row r="57" spans="1:7">
      <c r="A57" s="175">
        <v>17</v>
      </c>
      <c r="B57" s="184" t="s">
        <v>762</v>
      </c>
      <c r="C57" s="185">
        <v>1.3</v>
      </c>
      <c r="D57" s="186">
        <v>0.15</v>
      </c>
      <c r="E57" s="187">
        <f t="shared" si="1"/>
        <v>11.538461538461538</v>
      </c>
      <c r="F57" s="213"/>
      <c r="G57" s="209"/>
    </row>
    <row r="58" spans="1:7">
      <c r="A58" s="175">
        <v>18</v>
      </c>
      <c r="B58" s="184" t="s">
        <v>763</v>
      </c>
      <c r="C58" s="185">
        <v>1.53</v>
      </c>
      <c r="D58" s="193">
        <v>1.53</v>
      </c>
      <c r="E58" s="187">
        <f t="shared" si="1"/>
        <v>100</v>
      </c>
      <c r="F58" s="213"/>
      <c r="G58" s="209"/>
    </row>
    <row r="59" spans="1:7">
      <c r="A59" s="175">
        <v>19</v>
      </c>
      <c r="B59" s="184" t="s">
        <v>764</v>
      </c>
      <c r="C59" s="185">
        <v>1.8</v>
      </c>
      <c r="D59" s="193">
        <v>1.27</v>
      </c>
      <c r="E59" s="187">
        <f t="shared" si="1"/>
        <v>70.555555555555557</v>
      </c>
      <c r="F59" s="213"/>
      <c r="G59" s="209"/>
    </row>
    <row r="60" spans="1:7">
      <c r="A60" s="175">
        <v>20</v>
      </c>
      <c r="B60" s="184" t="s">
        <v>765</v>
      </c>
      <c r="C60" s="185">
        <v>5.0999999999999996</v>
      </c>
      <c r="D60" s="186">
        <v>2.17</v>
      </c>
      <c r="E60" s="187">
        <f t="shared" si="1"/>
        <v>42.549019607843142</v>
      </c>
      <c r="F60" s="213"/>
      <c r="G60" s="209"/>
    </row>
    <row r="61" spans="1:7">
      <c r="A61" s="175">
        <v>21</v>
      </c>
      <c r="B61" s="184" t="s">
        <v>766</v>
      </c>
      <c r="C61" s="185">
        <v>3.06</v>
      </c>
      <c r="D61" s="186">
        <v>2.2999999999999998</v>
      </c>
      <c r="E61" s="187">
        <f t="shared" si="1"/>
        <v>75.163398692810446</v>
      </c>
      <c r="F61" s="213"/>
      <c r="G61" s="209"/>
    </row>
    <row r="62" spans="1:7">
      <c r="A62" s="175">
        <v>22</v>
      </c>
      <c r="B62" s="184" t="s">
        <v>767</v>
      </c>
      <c r="C62" s="185">
        <v>2.8</v>
      </c>
      <c r="D62" s="193">
        <v>1.1000000000000001</v>
      </c>
      <c r="E62" s="187">
        <f t="shared" si="1"/>
        <v>39.285714285714292</v>
      </c>
      <c r="F62" s="213"/>
      <c r="G62" s="209"/>
    </row>
    <row r="63" spans="1:7">
      <c r="A63" s="175">
        <v>23</v>
      </c>
      <c r="B63" s="184" t="s">
        <v>768</v>
      </c>
      <c r="C63" s="185">
        <v>2.4</v>
      </c>
      <c r="D63" s="186">
        <v>1</v>
      </c>
      <c r="E63" s="187">
        <f t="shared" si="1"/>
        <v>41.666666666666671</v>
      </c>
      <c r="F63" s="213"/>
      <c r="G63" s="209"/>
    </row>
    <row r="64" spans="1:7">
      <c r="A64" s="175">
        <v>24</v>
      </c>
      <c r="B64" s="184" t="s">
        <v>769</v>
      </c>
      <c r="C64" s="185">
        <v>1.7</v>
      </c>
      <c r="D64" s="186">
        <v>1.7</v>
      </c>
      <c r="E64" s="187">
        <f t="shared" si="1"/>
        <v>100</v>
      </c>
      <c r="F64" s="213"/>
      <c r="G64" s="209"/>
    </row>
    <row r="65" spans="1:7">
      <c r="A65" s="175">
        <v>25</v>
      </c>
      <c r="B65" s="184" t="s">
        <v>770</v>
      </c>
      <c r="C65" s="185">
        <v>2.0099999999999998</v>
      </c>
      <c r="D65" s="193">
        <v>1</v>
      </c>
      <c r="E65" s="187">
        <f t="shared" si="1"/>
        <v>49.751243781094537</v>
      </c>
      <c r="F65" s="213"/>
      <c r="G65" s="209"/>
    </row>
    <row r="66" spans="1:7">
      <c r="A66" s="175">
        <v>26</v>
      </c>
      <c r="B66" s="184" t="s">
        <v>771</v>
      </c>
      <c r="C66" s="185">
        <v>2.91</v>
      </c>
      <c r="D66" s="186">
        <v>0.89</v>
      </c>
      <c r="E66" s="187">
        <f t="shared" si="1"/>
        <v>30.584192439862541</v>
      </c>
      <c r="F66" s="213"/>
      <c r="G66" s="209"/>
    </row>
    <row r="67" spans="1:7">
      <c r="A67" s="175">
        <v>27</v>
      </c>
      <c r="B67" s="184" t="s">
        <v>772</v>
      </c>
      <c r="C67" s="185">
        <v>1.54</v>
      </c>
      <c r="D67" s="186">
        <v>1.54</v>
      </c>
      <c r="E67" s="187">
        <f t="shared" si="1"/>
        <v>100</v>
      </c>
      <c r="F67" s="213"/>
      <c r="G67" s="209"/>
    </row>
    <row r="68" spans="1:7">
      <c r="A68" s="175">
        <v>28</v>
      </c>
      <c r="B68" s="184" t="s">
        <v>773</v>
      </c>
      <c r="C68" s="185">
        <v>2.2000000000000002</v>
      </c>
      <c r="D68" s="193">
        <v>1.37</v>
      </c>
      <c r="E68" s="187">
        <f t="shared" si="1"/>
        <v>62.272727272727266</v>
      </c>
      <c r="F68" s="213"/>
      <c r="G68" s="209"/>
    </row>
    <row r="69" spans="1:7">
      <c r="A69" s="179" t="s">
        <v>774</v>
      </c>
      <c r="B69" s="183" t="s">
        <v>775</v>
      </c>
      <c r="C69" s="181">
        <v>8.3130000000000006</v>
      </c>
      <c r="D69" s="181">
        <v>7.3129999999999997</v>
      </c>
      <c r="E69" s="187">
        <f t="shared" si="1"/>
        <v>87.97064838205219</v>
      </c>
      <c r="F69" s="213"/>
      <c r="G69" s="209"/>
    </row>
    <row r="70" spans="1:7">
      <c r="A70" s="175">
        <v>1</v>
      </c>
      <c r="B70" s="188" t="s">
        <v>776</v>
      </c>
      <c r="C70" s="185">
        <v>4.01</v>
      </c>
      <c r="D70" s="193">
        <v>2.77</v>
      </c>
      <c r="E70" s="187">
        <f t="shared" si="1"/>
        <v>69.077306733167092</v>
      </c>
      <c r="F70" s="213"/>
      <c r="G70" s="209"/>
    </row>
    <row r="71" spans="1:7">
      <c r="A71" s="175">
        <v>2</v>
      </c>
      <c r="B71" s="188" t="s">
        <v>777</v>
      </c>
      <c r="C71" s="185">
        <v>0.9</v>
      </c>
      <c r="D71" s="186">
        <v>0.9</v>
      </c>
      <c r="E71" s="187">
        <f t="shared" si="1"/>
        <v>100</v>
      </c>
      <c r="F71" s="213"/>
      <c r="G71" s="209"/>
    </row>
    <row r="72" spans="1:7">
      <c r="A72" s="175">
        <v>3</v>
      </c>
      <c r="B72" s="188" t="s">
        <v>778</v>
      </c>
      <c r="C72" s="189">
        <v>2.4</v>
      </c>
      <c r="D72" s="191">
        <f>0.21+(0.7-0.21)</f>
        <v>0.7</v>
      </c>
      <c r="E72" s="187">
        <f t="shared" si="1"/>
        <v>29.166666666666668</v>
      </c>
      <c r="F72" s="213"/>
      <c r="G72" s="209"/>
    </row>
    <row r="73" spans="1:7">
      <c r="A73" s="175">
        <v>4</v>
      </c>
      <c r="B73" s="188" t="s">
        <v>779</v>
      </c>
      <c r="C73" s="189">
        <v>1.6</v>
      </c>
      <c r="D73" s="190">
        <v>0.41</v>
      </c>
      <c r="E73" s="187">
        <f t="shared" si="1"/>
        <v>25.624999999999996</v>
      </c>
      <c r="F73" s="213"/>
      <c r="G73" s="209"/>
    </row>
    <row r="74" spans="1:7">
      <c r="A74" s="175">
        <v>5</v>
      </c>
      <c r="B74" s="188" t="s">
        <v>780</v>
      </c>
      <c r="C74" s="189">
        <v>1.4470000000000001</v>
      </c>
      <c r="D74" s="189">
        <v>1.4470000000000001</v>
      </c>
      <c r="E74" s="187">
        <f t="shared" si="1"/>
        <v>100</v>
      </c>
      <c r="F74" s="213"/>
      <c r="G74" s="209"/>
    </row>
    <row r="75" spans="1:7">
      <c r="A75" s="179" t="s">
        <v>781</v>
      </c>
      <c r="B75" s="183" t="s">
        <v>782</v>
      </c>
      <c r="C75" s="194">
        <v>9.8019999999999996</v>
      </c>
      <c r="D75" s="194">
        <v>9.8019999999999996</v>
      </c>
      <c r="E75" s="187">
        <f t="shared" si="1"/>
        <v>100</v>
      </c>
      <c r="F75" s="213"/>
      <c r="G75" s="209"/>
    </row>
    <row r="76" spans="1:7">
      <c r="A76" s="175">
        <v>1</v>
      </c>
      <c r="B76" s="184" t="s">
        <v>768</v>
      </c>
      <c r="C76" s="195">
        <v>1.4710000000000001</v>
      </c>
      <c r="D76" s="186">
        <v>1.05</v>
      </c>
      <c r="E76" s="187">
        <f t="shared" si="1"/>
        <v>71.380013596193066</v>
      </c>
      <c r="F76" s="213"/>
      <c r="G76" s="209"/>
    </row>
    <row r="77" spans="1:7">
      <c r="A77" s="175">
        <v>2</v>
      </c>
      <c r="B77" s="184" t="s">
        <v>783</v>
      </c>
      <c r="C77" s="195">
        <v>1.206</v>
      </c>
      <c r="D77" s="193">
        <v>1.206</v>
      </c>
      <c r="E77" s="187">
        <f t="shared" si="1"/>
        <v>100</v>
      </c>
      <c r="F77" s="213"/>
      <c r="G77" s="209"/>
    </row>
    <row r="78" spans="1:7">
      <c r="A78" s="175">
        <v>3</v>
      </c>
      <c r="B78" s="184" t="s">
        <v>773</v>
      </c>
      <c r="C78" s="196">
        <v>4.0750000000000002</v>
      </c>
      <c r="D78" s="193">
        <v>4.0750000000000002</v>
      </c>
      <c r="E78" s="187">
        <f t="shared" si="1"/>
        <v>100</v>
      </c>
      <c r="F78" s="213"/>
      <c r="G78" s="209"/>
    </row>
    <row r="79" spans="1:7">
      <c r="A79" s="175">
        <v>4</v>
      </c>
      <c r="B79" s="184" t="s">
        <v>784</v>
      </c>
      <c r="C79" s="195">
        <v>1.1559999999999999</v>
      </c>
      <c r="D79" s="186">
        <v>1</v>
      </c>
      <c r="E79" s="187">
        <f t="shared" si="1"/>
        <v>86.505190311418687</v>
      </c>
      <c r="F79" s="213"/>
      <c r="G79" s="209"/>
    </row>
    <row r="80" spans="1:7">
      <c r="A80" s="175">
        <v>5</v>
      </c>
      <c r="B80" s="184" t="s">
        <v>785</v>
      </c>
      <c r="C80" s="195">
        <v>2.0190000000000001</v>
      </c>
      <c r="D80" s="186">
        <v>0.7</v>
      </c>
      <c r="E80" s="187">
        <f t="shared" si="1"/>
        <v>34.670629024269431</v>
      </c>
      <c r="F80" s="213"/>
      <c r="G80" s="209"/>
    </row>
    <row r="81" spans="1:7">
      <c r="A81" s="175">
        <v>6</v>
      </c>
      <c r="B81" s="184" t="s">
        <v>786</v>
      </c>
      <c r="C81" s="195">
        <v>3.8029999999999999</v>
      </c>
      <c r="D81" s="193">
        <v>3.4</v>
      </c>
      <c r="E81" s="187">
        <f t="shared" si="1"/>
        <v>89.403102813568239</v>
      </c>
      <c r="F81" s="213"/>
      <c r="G81" s="209"/>
    </row>
    <row r="82" spans="1:7">
      <c r="A82" s="175">
        <v>7</v>
      </c>
      <c r="B82" s="184" t="s">
        <v>787</v>
      </c>
      <c r="C82" s="195">
        <v>3.1240000000000001</v>
      </c>
      <c r="D82" s="186">
        <v>1</v>
      </c>
      <c r="E82" s="187">
        <f t="shared" si="1"/>
        <v>32.010243277848907</v>
      </c>
      <c r="F82" s="213"/>
      <c r="G82" s="209"/>
    </row>
    <row r="83" spans="1:7">
      <c r="A83" s="179" t="s">
        <v>788</v>
      </c>
      <c r="B83" s="197" t="s">
        <v>789</v>
      </c>
      <c r="C83" s="198">
        <v>15.891</v>
      </c>
      <c r="D83" s="198">
        <v>15.891</v>
      </c>
      <c r="E83" s="187">
        <f t="shared" si="1"/>
        <v>100</v>
      </c>
      <c r="F83" s="213"/>
      <c r="G83" s="209"/>
    </row>
    <row r="84" spans="1:7">
      <c r="A84" s="175">
        <v>1</v>
      </c>
      <c r="B84" s="184" t="s">
        <v>790</v>
      </c>
      <c r="C84" s="185">
        <v>3.3410000000000002</v>
      </c>
      <c r="D84" s="193">
        <v>2.8</v>
      </c>
      <c r="E84" s="187">
        <f t="shared" si="1"/>
        <v>83.807243340317257</v>
      </c>
      <c r="F84" s="213"/>
      <c r="G84" s="209"/>
    </row>
    <row r="85" spans="1:7">
      <c r="A85" s="175">
        <v>2</v>
      </c>
      <c r="B85" s="184" t="s">
        <v>791</v>
      </c>
      <c r="C85" s="185">
        <v>3.6</v>
      </c>
      <c r="D85" s="186">
        <v>1.25</v>
      </c>
      <c r="E85" s="187">
        <f t="shared" si="1"/>
        <v>34.722222222222221</v>
      </c>
      <c r="F85" s="213"/>
      <c r="G85" s="209"/>
    </row>
    <row r="86" spans="1:7">
      <c r="A86" s="175">
        <v>3</v>
      </c>
      <c r="B86" s="184" t="s">
        <v>792</v>
      </c>
      <c r="C86" s="185">
        <v>2</v>
      </c>
      <c r="D86" s="186">
        <v>0.68799999999999994</v>
      </c>
      <c r="E86" s="187">
        <f t="shared" si="1"/>
        <v>34.4</v>
      </c>
      <c r="F86" s="213"/>
      <c r="G86" s="209"/>
    </row>
    <row r="87" spans="1:7">
      <c r="A87" s="175">
        <v>4</v>
      </c>
      <c r="B87" s="184" t="s">
        <v>793</v>
      </c>
      <c r="C87" s="185">
        <v>6.8259999999999996</v>
      </c>
      <c r="D87" s="193">
        <v>5.24</v>
      </c>
      <c r="E87" s="187">
        <f t="shared" si="1"/>
        <v>76.765309112217992</v>
      </c>
      <c r="F87" s="213"/>
      <c r="G87" s="209"/>
    </row>
    <row r="88" spans="1:7">
      <c r="A88" s="175">
        <v>5</v>
      </c>
      <c r="B88" s="184" t="s">
        <v>794</v>
      </c>
      <c r="C88" s="199">
        <v>2.625</v>
      </c>
      <c r="D88" s="186">
        <v>1.298</v>
      </c>
      <c r="E88" s="187">
        <f t="shared" si="1"/>
        <v>49.44761904761905</v>
      </c>
      <c r="F88" s="213"/>
      <c r="G88" s="209"/>
    </row>
    <row r="89" spans="1:7">
      <c r="A89" s="179" t="s">
        <v>795</v>
      </c>
      <c r="B89" s="200" t="s">
        <v>796</v>
      </c>
      <c r="C89" s="201">
        <f>SUM(C90:C103)</f>
        <v>18.808</v>
      </c>
      <c r="D89" s="201">
        <f>SUM(D90:D103)</f>
        <v>15.408000000000001</v>
      </c>
      <c r="E89" s="187">
        <f t="shared" si="1"/>
        <v>81.922586133560188</v>
      </c>
      <c r="F89" s="213"/>
      <c r="G89" s="209"/>
    </row>
    <row r="90" spans="1:7">
      <c r="A90" s="175">
        <v>1</v>
      </c>
      <c r="B90" s="184" t="s">
        <v>797</v>
      </c>
      <c r="C90" s="185">
        <v>1</v>
      </c>
      <c r="D90" s="186">
        <v>0.16</v>
      </c>
      <c r="E90" s="187">
        <f t="shared" si="1"/>
        <v>16</v>
      </c>
      <c r="F90" s="213"/>
      <c r="G90" s="209"/>
    </row>
    <row r="91" spans="1:7">
      <c r="A91" s="175">
        <v>2</v>
      </c>
      <c r="B91" s="184" t="s">
        <v>798</v>
      </c>
      <c r="C91" s="185">
        <v>1.3</v>
      </c>
      <c r="D91" s="186">
        <v>0.14000000000000001</v>
      </c>
      <c r="E91" s="187">
        <f t="shared" si="1"/>
        <v>10.76923076923077</v>
      </c>
      <c r="F91" s="213"/>
      <c r="G91" s="209"/>
    </row>
    <row r="92" spans="1:7">
      <c r="A92" s="175">
        <v>3</v>
      </c>
      <c r="B92" s="184" t="s">
        <v>799</v>
      </c>
      <c r="C92" s="185">
        <v>2.9</v>
      </c>
      <c r="D92" s="186">
        <v>2</v>
      </c>
      <c r="E92" s="187">
        <f t="shared" si="1"/>
        <v>68.965517241379317</v>
      </c>
      <c r="F92" s="213"/>
      <c r="G92" s="209"/>
    </row>
    <row r="93" spans="1:7">
      <c r="A93" s="175">
        <v>4</v>
      </c>
      <c r="B93" s="184" t="s">
        <v>800</v>
      </c>
      <c r="C93" s="185">
        <v>2</v>
      </c>
      <c r="D93" s="193">
        <v>2</v>
      </c>
      <c r="E93" s="187">
        <f t="shared" si="1"/>
        <v>100</v>
      </c>
      <c r="F93" s="213"/>
      <c r="G93" s="209"/>
    </row>
    <row r="94" spans="1:7">
      <c r="A94" s="175">
        <v>5</v>
      </c>
      <c r="B94" s="184" t="s">
        <v>801</v>
      </c>
      <c r="C94" s="185">
        <v>0.28000000000000003</v>
      </c>
      <c r="D94" s="186">
        <v>0.28000000000000003</v>
      </c>
      <c r="E94" s="187">
        <f t="shared" si="1"/>
        <v>100</v>
      </c>
      <c r="F94" s="213"/>
      <c r="G94" s="209"/>
    </row>
    <row r="95" spans="1:7">
      <c r="A95" s="175">
        <v>6</v>
      </c>
      <c r="B95" s="184" t="s">
        <v>802</v>
      </c>
      <c r="C95" s="185">
        <v>1.2</v>
      </c>
      <c r="D95" s="193">
        <v>1.2</v>
      </c>
      <c r="E95" s="187">
        <f t="shared" si="1"/>
        <v>100</v>
      </c>
      <c r="F95" s="213"/>
      <c r="G95" s="209"/>
    </row>
    <row r="96" spans="1:7">
      <c r="A96" s="175">
        <v>7</v>
      </c>
      <c r="B96" s="184" t="s">
        <v>803</v>
      </c>
      <c r="C96" s="185">
        <v>1.5</v>
      </c>
      <c r="D96" s="186">
        <v>1.5</v>
      </c>
      <c r="E96" s="187">
        <f t="shared" si="1"/>
        <v>100</v>
      </c>
      <c r="F96" s="213"/>
      <c r="G96" s="209"/>
    </row>
    <row r="97" spans="1:7">
      <c r="A97" s="175">
        <v>8</v>
      </c>
      <c r="B97" s="184" t="s">
        <v>804</v>
      </c>
      <c r="C97" s="185">
        <v>0.5</v>
      </c>
      <c r="D97" s="186">
        <v>0</v>
      </c>
      <c r="E97" s="187">
        <f t="shared" si="1"/>
        <v>0</v>
      </c>
      <c r="F97" s="213"/>
      <c r="G97" s="209"/>
    </row>
    <row r="98" spans="1:7">
      <c r="A98" s="175">
        <v>9</v>
      </c>
      <c r="B98" s="184" t="s">
        <v>805</v>
      </c>
      <c r="C98" s="186">
        <v>1.6639999999999999</v>
      </c>
      <c r="D98" s="185">
        <v>1.6639999999999999</v>
      </c>
      <c r="E98" s="187">
        <f t="shared" si="1"/>
        <v>100</v>
      </c>
      <c r="F98" s="213"/>
      <c r="G98" s="209"/>
    </row>
    <row r="99" spans="1:7">
      <c r="A99" s="175">
        <v>10</v>
      </c>
      <c r="B99" s="184" t="s">
        <v>806</v>
      </c>
      <c r="C99" s="185">
        <v>0.95</v>
      </c>
      <c r="D99" s="186">
        <v>0.95</v>
      </c>
      <c r="E99" s="187">
        <f t="shared" si="1"/>
        <v>100</v>
      </c>
      <c r="F99" s="213"/>
      <c r="G99" s="209"/>
    </row>
    <row r="100" spans="1:7">
      <c r="A100" s="175">
        <v>11</v>
      </c>
      <c r="B100" s="184" t="s">
        <v>807</v>
      </c>
      <c r="C100" s="185">
        <v>1.8</v>
      </c>
      <c r="D100" s="193">
        <v>1.8</v>
      </c>
      <c r="E100" s="187">
        <f t="shared" si="1"/>
        <v>100</v>
      </c>
      <c r="F100" s="213"/>
      <c r="G100" s="209"/>
    </row>
    <row r="101" spans="1:7">
      <c r="A101" s="175">
        <v>12</v>
      </c>
      <c r="B101" s="184" t="s">
        <v>808</v>
      </c>
      <c r="C101" s="185">
        <v>1.2</v>
      </c>
      <c r="D101" s="186">
        <v>1.2</v>
      </c>
      <c r="E101" s="187">
        <f t="shared" si="1"/>
        <v>100</v>
      </c>
      <c r="F101" s="213"/>
      <c r="G101" s="209"/>
    </row>
    <row r="102" spans="1:7">
      <c r="A102" s="175">
        <v>13</v>
      </c>
      <c r="B102" s="184" t="s">
        <v>809</v>
      </c>
      <c r="C102" s="185">
        <v>1.714</v>
      </c>
      <c r="D102" s="185">
        <v>1.714</v>
      </c>
      <c r="E102" s="187">
        <f t="shared" si="1"/>
        <v>100</v>
      </c>
      <c r="F102" s="213"/>
      <c r="G102" s="209"/>
    </row>
    <row r="103" spans="1:7">
      <c r="A103" s="175">
        <v>14</v>
      </c>
      <c r="B103" s="184" t="s">
        <v>810</v>
      </c>
      <c r="C103" s="185">
        <v>0.8</v>
      </c>
      <c r="D103" s="186">
        <v>0.8</v>
      </c>
      <c r="E103" s="187">
        <f t="shared" si="1"/>
        <v>100</v>
      </c>
      <c r="F103" s="213"/>
      <c r="G103" s="209"/>
    </row>
    <row r="104" spans="1:7">
      <c r="A104" s="179" t="s">
        <v>811</v>
      </c>
      <c r="B104" s="183" t="s">
        <v>812</v>
      </c>
      <c r="C104" s="202">
        <f>+C105+C111+C117+C128</f>
        <v>62.891000000000005</v>
      </c>
      <c r="D104" s="203">
        <f>+D105+D111+D117+D128</f>
        <v>0</v>
      </c>
      <c r="E104" s="187">
        <f t="shared" si="1"/>
        <v>0</v>
      </c>
      <c r="F104" s="213"/>
      <c r="G104" s="209"/>
    </row>
    <row r="105" spans="1:7">
      <c r="A105" s="179" t="s">
        <v>257</v>
      </c>
      <c r="B105" s="183" t="s">
        <v>813</v>
      </c>
      <c r="C105" s="202">
        <f>+C106+C109+C110</f>
        <v>13.85</v>
      </c>
      <c r="D105" s="203">
        <f t="shared" ref="D105" si="2">+D106+D109+D110</f>
        <v>0</v>
      </c>
      <c r="E105" s="187">
        <f t="shared" si="1"/>
        <v>0</v>
      </c>
      <c r="F105" s="213"/>
      <c r="G105" s="452">
        <f>C104+C38+C7</f>
        <v>977.16800000000012</v>
      </c>
    </row>
    <row r="106" spans="1:7">
      <c r="A106" s="175">
        <v>1</v>
      </c>
      <c r="B106" s="184" t="s">
        <v>724</v>
      </c>
      <c r="C106" s="185">
        <f>+C107+C108</f>
        <v>9.4</v>
      </c>
      <c r="D106" s="204">
        <f t="shared" ref="D106" si="3">+D107+D108</f>
        <v>0</v>
      </c>
      <c r="E106" s="187">
        <f t="shared" si="1"/>
        <v>0</v>
      </c>
      <c r="F106" s="213"/>
      <c r="G106" s="209"/>
    </row>
    <row r="107" spans="1:7">
      <c r="A107" s="175">
        <v>2</v>
      </c>
      <c r="B107" s="184" t="s">
        <v>814</v>
      </c>
      <c r="C107" s="185">
        <v>6.9</v>
      </c>
      <c r="D107" s="187">
        <v>0</v>
      </c>
      <c r="E107" s="187">
        <f t="shared" si="1"/>
        <v>0</v>
      </c>
      <c r="F107" s="213"/>
      <c r="G107" s="209"/>
    </row>
    <row r="108" spans="1:7">
      <c r="A108" s="175">
        <v>3</v>
      </c>
      <c r="B108" s="184" t="s">
        <v>815</v>
      </c>
      <c r="C108" s="185">
        <v>2.5</v>
      </c>
      <c r="D108" s="187">
        <v>0</v>
      </c>
      <c r="E108" s="187">
        <f t="shared" ref="E108:E135" si="4">+D108/C108*100</f>
        <v>0</v>
      </c>
      <c r="F108" s="213"/>
      <c r="G108" s="209"/>
    </row>
    <row r="109" spans="1:7">
      <c r="A109" s="175">
        <v>4</v>
      </c>
      <c r="B109" s="184" t="s">
        <v>21</v>
      </c>
      <c r="C109" s="185">
        <v>1.45</v>
      </c>
      <c r="D109" s="187">
        <v>0</v>
      </c>
      <c r="E109" s="187">
        <f t="shared" si="4"/>
        <v>0</v>
      </c>
      <c r="F109" s="213"/>
      <c r="G109" s="209"/>
    </row>
    <row r="110" spans="1:7">
      <c r="A110" s="175">
        <v>5</v>
      </c>
      <c r="B110" s="184" t="s">
        <v>816</v>
      </c>
      <c r="C110" s="185">
        <v>3</v>
      </c>
      <c r="D110" s="187">
        <v>0</v>
      </c>
      <c r="E110" s="187">
        <f t="shared" si="4"/>
        <v>0</v>
      </c>
      <c r="F110" s="213"/>
      <c r="G110" s="209"/>
    </row>
    <row r="111" spans="1:7">
      <c r="A111" s="179" t="s">
        <v>258</v>
      </c>
      <c r="B111" s="183" t="s">
        <v>817</v>
      </c>
      <c r="C111" s="181">
        <f>+SUM(C112:C116)</f>
        <v>11.9</v>
      </c>
      <c r="D111" s="205">
        <v>0</v>
      </c>
      <c r="E111" s="187">
        <f t="shared" si="4"/>
        <v>0</v>
      </c>
      <c r="F111" s="213"/>
      <c r="G111" s="209"/>
    </row>
    <row r="112" spans="1:7">
      <c r="A112" s="175">
        <v>1</v>
      </c>
      <c r="B112" s="206" t="s">
        <v>23</v>
      </c>
      <c r="C112" s="185">
        <v>2.5</v>
      </c>
      <c r="D112" s="187">
        <v>0</v>
      </c>
      <c r="E112" s="187">
        <f t="shared" si="4"/>
        <v>0</v>
      </c>
      <c r="F112" s="213"/>
      <c r="G112" s="209"/>
    </row>
    <row r="113" spans="1:7">
      <c r="A113" s="175">
        <v>2</v>
      </c>
      <c r="B113" s="206" t="s">
        <v>28</v>
      </c>
      <c r="C113" s="185">
        <v>2.8</v>
      </c>
      <c r="D113" s="187">
        <v>0</v>
      </c>
      <c r="E113" s="187">
        <f t="shared" si="4"/>
        <v>0</v>
      </c>
      <c r="F113" s="213"/>
      <c r="G113" s="209"/>
    </row>
    <row r="114" spans="1:7">
      <c r="A114" s="175">
        <v>3</v>
      </c>
      <c r="B114" s="206" t="s">
        <v>818</v>
      </c>
      <c r="C114" s="185">
        <v>2.6</v>
      </c>
      <c r="D114" s="187">
        <v>0</v>
      </c>
      <c r="E114" s="187">
        <f t="shared" si="4"/>
        <v>0</v>
      </c>
      <c r="F114" s="213"/>
      <c r="G114" s="209"/>
    </row>
    <row r="115" spans="1:7">
      <c r="A115" s="175">
        <v>4</v>
      </c>
      <c r="B115" s="206" t="s">
        <v>819</v>
      </c>
      <c r="C115" s="185">
        <v>2.5</v>
      </c>
      <c r="D115" s="187">
        <v>1</v>
      </c>
      <c r="E115" s="187">
        <f t="shared" si="4"/>
        <v>40</v>
      </c>
      <c r="F115" s="213"/>
      <c r="G115" s="209"/>
    </row>
    <row r="116" spans="1:7">
      <c r="A116" s="175">
        <v>5</v>
      </c>
      <c r="B116" s="206" t="s">
        <v>820</v>
      </c>
      <c r="C116" s="185">
        <v>1.5</v>
      </c>
      <c r="D116" s="187">
        <v>0</v>
      </c>
      <c r="E116" s="187">
        <f t="shared" si="4"/>
        <v>0</v>
      </c>
      <c r="F116" s="213"/>
      <c r="G116" s="209"/>
    </row>
    <row r="117" spans="1:7">
      <c r="A117" s="207" t="s">
        <v>774</v>
      </c>
      <c r="B117" s="208" t="s">
        <v>821</v>
      </c>
      <c r="C117" s="201">
        <f>+C118+C120+C121+C122+C125</f>
        <v>18.935000000000002</v>
      </c>
      <c r="D117" s="203">
        <f t="shared" ref="D117" si="5">+D118+D120+D121+D122+D125</f>
        <v>0</v>
      </c>
      <c r="E117" s="187">
        <f t="shared" si="4"/>
        <v>0</v>
      </c>
      <c r="F117" s="213"/>
      <c r="G117" s="209"/>
    </row>
    <row r="118" spans="1:7">
      <c r="A118" s="192">
        <v>1</v>
      </c>
      <c r="B118" s="206" t="s">
        <v>34</v>
      </c>
      <c r="C118" s="185">
        <v>3.35</v>
      </c>
      <c r="D118" s="187">
        <v>0</v>
      </c>
      <c r="E118" s="187">
        <f t="shared" si="4"/>
        <v>0</v>
      </c>
      <c r="F118" s="213"/>
      <c r="G118" s="209"/>
    </row>
    <row r="119" spans="1:7">
      <c r="A119" s="192">
        <v>2</v>
      </c>
      <c r="B119" s="206" t="s">
        <v>822</v>
      </c>
      <c r="C119" s="185">
        <v>4.95</v>
      </c>
      <c r="D119" s="187">
        <v>0</v>
      </c>
      <c r="E119" s="187">
        <f t="shared" si="4"/>
        <v>0</v>
      </c>
      <c r="F119" s="213"/>
      <c r="G119" s="209"/>
    </row>
    <row r="120" spans="1:7">
      <c r="A120" s="192">
        <v>3</v>
      </c>
      <c r="B120" s="206" t="s">
        <v>36</v>
      </c>
      <c r="C120" s="185">
        <v>4.3</v>
      </c>
      <c r="D120" s="187">
        <v>0</v>
      </c>
      <c r="E120" s="187">
        <f t="shared" si="4"/>
        <v>0</v>
      </c>
      <c r="F120" s="213"/>
      <c r="G120" s="209"/>
    </row>
    <row r="121" spans="1:7">
      <c r="A121" s="192">
        <v>4</v>
      </c>
      <c r="B121" s="184" t="s">
        <v>734</v>
      </c>
      <c r="C121" s="185">
        <v>2.4500000000000002</v>
      </c>
      <c r="D121" s="187">
        <v>0</v>
      </c>
      <c r="E121" s="187">
        <f t="shared" si="4"/>
        <v>0</v>
      </c>
      <c r="F121" s="213"/>
      <c r="G121" s="209"/>
    </row>
    <row r="122" spans="1:7">
      <c r="A122" s="192">
        <v>5</v>
      </c>
      <c r="B122" s="184" t="s">
        <v>823</v>
      </c>
      <c r="C122" s="185">
        <f>+C123+C124</f>
        <v>4.5999999999999996</v>
      </c>
      <c r="D122" s="204">
        <f t="shared" ref="D122" si="6">+D123+D124</f>
        <v>0</v>
      </c>
      <c r="E122" s="187">
        <f t="shared" si="4"/>
        <v>0</v>
      </c>
      <c r="F122" s="213"/>
      <c r="G122" s="209"/>
    </row>
    <row r="123" spans="1:7">
      <c r="A123" s="192">
        <v>6</v>
      </c>
      <c r="B123" s="184" t="s">
        <v>824</v>
      </c>
      <c r="C123" s="185">
        <v>1.8</v>
      </c>
      <c r="D123" s="187">
        <v>0</v>
      </c>
      <c r="E123" s="187">
        <f t="shared" si="4"/>
        <v>0</v>
      </c>
      <c r="F123" s="213"/>
      <c r="G123" s="209"/>
    </row>
    <row r="124" spans="1:7">
      <c r="A124" s="192">
        <v>7</v>
      </c>
      <c r="B124" s="184" t="s">
        <v>825</v>
      </c>
      <c r="C124" s="185">
        <v>2.8</v>
      </c>
      <c r="D124" s="187">
        <v>0</v>
      </c>
      <c r="E124" s="187">
        <f t="shared" si="4"/>
        <v>0</v>
      </c>
      <c r="F124" s="213"/>
      <c r="G124" s="209"/>
    </row>
    <row r="125" spans="1:7">
      <c r="A125" s="192">
        <v>8</v>
      </c>
      <c r="B125" s="184" t="s">
        <v>41</v>
      </c>
      <c r="C125" s="185">
        <f>+C126+C127</f>
        <v>4.2350000000000003</v>
      </c>
      <c r="D125" s="204">
        <f t="shared" ref="D125" si="7">+D126+D127</f>
        <v>0</v>
      </c>
      <c r="E125" s="187">
        <f t="shared" si="4"/>
        <v>0</v>
      </c>
      <c r="F125" s="213"/>
      <c r="G125" s="209"/>
    </row>
    <row r="126" spans="1:7">
      <c r="A126" s="192">
        <v>9</v>
      </c>
      <c r="B126" s="184" t="s">
        <v>824</v>
      </c>
      <c r="C126" s="185">
        <v>2.7</v>
      </c>
      <c r="D126" s="187">
        <v>0</v>
      </c>
      <c r="E126" s="187">
        <f t="shared" si="4"/>
        <v>0</v>
      </c>
      <c r="F126" s="213"/>
      <c r="G126" s="209"/>
    </row>
    <row r="127" spans="1:7">
      <c r="A127" s="192">
        <v>10</v>
      </c>
      <c r="B127" s="184" t="s">
        <v>825</v>
      </c>
      <c r="C127" s="185">
        <v>1.5349999999999999</v>
      </c>
      <c r="D127" s="187">
        <v>0</v>
      </c>
      <c r="E127" s="187">
        <f t="shared" si="4"/>
        <v>0</v>
      </c>
      <c r="F127" s="213"/>
      <c r="G127" s="209"/>
    </row>
    <row r="128" spans="1:7">
      <c r="A128" s="207" t="s">
        <v>781</v>
      </c>
      <c r="B128" s="200" t="s">
        <v>826</v>
      </c>
      <c r="C128" s="201">
        <f>+C129</f>
        <v>18.206</v>
      </c>
      <c r="D128" s="203">
        <f t="shared" ref="D128" si="8">+D129</f>
        <v>0</v>
      </c>
      <c r="E128" s="187">
        <f t="shared" si="4"/>
        <v>0</v>
      </c>
      <c r="F128" s="213"/>
      <c r="G128" s="209"/>
    </row>
    <row r="129" spans="1:7">
      <c r="A129" s="192">
        <v>1</v>
      </c>
      <c r="B129" s="184" t="s">
        <v>827</v>
      </c>
      <c r="C129" s="185">
        <f>+SUM(C130:C135)</f>
        <v>18.206</v>
      </c>
      <c r="D129" s="204">
        <f t="shared" ref="D129" si="9">+D130+D131+D132+D133+D134+D135</f>
        <v>0</v>
      </c>
      <c r="E129" s="187">
        <f t="shared" si="4"/>
        <v>0</v>
      </c>
      <c r="F129" s="213"/>
      <c r="G129" s="209"/>
    </row>
    <row r="130" spans="1:7">
      <c r="A130" s="192">
        <v>2</v>
      </c>
      <c r="B130" s="184" t="s">
        <v>828</v>
      </c>
      <c r="C130" s="185">
        <v>5.17</v>
      </c>
      <c r="D130" s="187">
        <v>0</v>
      </c>
      <c r="E130" s="187">
        <f t="shared" si="4"/>
        <v>0</v>
      </c>
      <c r="F130" s="213"/>
      <c r="G130" s="209"/>
    </row>
    <row r="131" spans="1:7">
      <c r="A131" s="192">
        <v>3</v>
      </c>
      <c r="B131" s="184" t="s">
        <v>829</v>
      </c>
      <c r="C131" s="185">
        <v>2.5</v>
      </c>
      <c r="D131" s="187">
        <v>0</v>
      </c>
      <c r="E131" s="187">
        <f t="shared" si="4"/>
        <v>0</v>
      </c>
      <c r="F131" s="213"/>
      <c r="G131" s="209"/>
    </row>
    <row r="132" spans="1:7">
      <c r="A132" s="192">
        <v>4</v>
      </c>
      <c r="B132" s="184" t="s">
        <v>830</v>
      </c>
      <c r="C132" s="185">
        <v>3.7</v>
      </c>
      <c r="D132" s="187">
        <v>0</v>
      </c>
      <c r="E132" s="187">
        <f t="shared" si="4"/>
        <v>0</v>
      </c>
      <c r="F132" s="213"/>
      <c r="G132" s="209"/>
    </row>
    <row r="133" spans="1:7">
      <c r="A133" s="192">
        <v>5</v>
      </c>
      <c r="B133" s="184" t="s">
        <v>831</v>
      </c>
      <c r="C133" s="185">
        <v>3</v>
      </c>
      <c r="D133" s="187">
        <v>0</v>
      </c>
      <c r="E133" s="187">
        <f t="shared" si="4"/>
        <v>0</v>
      </c>
      <c r="F133" s="213"/>
      <c r="G133" s="209"/>
    </row>
    <row r="134" spans="1:7">
      <c r="A134" s="192">
        <v>6</v>
      </c>
      <c r="B134" s="184" t="s">
        <v>832</v>
      </c>
      <c r="C134" s="185">
        <v>1.2</v>
      </c>
      <c r="D134" s="187">
        <v>0</v>
      </c>
      <c r="E134" s="187">
        <f t="shared" si="4"/>
        <v>0</v>
      </c>
      <c r="F134" s="213"/>
      <c r="G134" s="209"/>
    </row>
    <row r="135" spans="1:7">
      <c r="A135" s="192">
        <v>7</v>
      </c>
      <c r="B135" s="184" t="s">
        <v>833</v>
      </c>
      <c r="C135" s="185">
        <v>2.6360000000000001</v>
      </c>
      <c r="D135" s="187">
        <v>0</v>
      </c>
      <c r="E135" s="187">
        <f t="shared" si="4"/>
        <v>0</v>
      </c>
      <c r="F135" s="213"/>
      <c r="G135" s="209"/>
    </row>
  </sheetData>
  <mergeCells count="6">
    <mergeCell ref="A37:E37"/>
    <mergeCell ref="A1:B1"/>
    <mergeCell ref="A2:E2"/>
    <mergeCell ref="A6:B6"/>
    <mergeCell ref="A3:E3"/>
    <mergeCell ref="A7:B7"/>
  </mergeCells>
  <pageMargins left="0.7" right="0.45" top="0.5" bottom="0.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dimension ref="A1:H45"/>
  <sheetViews>
    <sheetView workbookViewId="0">
      <selection activeCell="J14" sqref="J14"/>
    </sheetView>
  </sheetViews>
  <sheetFormatPr defaultRowHeight="15.75"/>
  <cols>
    <col min="1" max="1" width="4.85546875" style="53" customWidth="1"/>
    <col min="2" max="2" width="11.42578125" style="53" customWidth="1"/>
    <col min="3" max="3" width="11.85546875" style="53" customWidth="1"/>
    <col min="4" max="4" width="10.42578125" style="53" customWidth="1"/>
    <col min="5" max="5" width="12.28515625" style="53" customWidth="1"/>
    <col min="6" max="6" width="14.140625" style="53" customWidth="1"/>
    <col min="7" max="7" width="12.85546875" style="53" customWidth="1"/>
    <col min="8" max="8" width="12.5703125" style="53" customWidth="1"/>
    <col min="9" max="16384" width="9.140625" style="53"/>
  </cols>
  <sheetData>
    <row r="1" spans="1:8">
      <c r="A1" s="53" t="s">
        <v>347</v>
      </c>
    </row>
    <row r="2" spans="1:8" ht="16.5">
      <c r="A2" s="549" t="s">
        <v>269</v>
      </c>
      <c r="B2" s="549"/>
      <c r="C2" s="549"/>
      <c r="D2" s="549"/>
      <c r="E2" s="549"/>
      <c r="F2" s="549"/>
      <c r="G2" s="549"/>
      <c r="H2" s="549"/>
    </row>
    <row r="3" spans="1:8" ht="16.5">
      <c r="A3" s="549" t="s">
        <v>56</v>
      </c>
      <c r="B3" s="549"/>
      <c r="C3" s="549"/>
      <c r="D3" s="549"/>
      <c r="E3" s="549"/>
      <c r="F3" s="549"/>
      <c r="G3" s="549"/>
      <c r="H3" s="549"/>
    </row>
    <row r="4" spans="1:8">
      <c r="A4" s="691" t="s">
        <v>1073</v>
      </c>
      <c r="B4" s="691"/>
      <c r="C4" s="691"/>
      <c r="D4" s="691"/>
      <c r="E4" s="691"/>
      <c r="F4" s="691"/>
      <c r="G4" s="691"/>
      <c r="H4" s="691"/>
    </row>
    <row r="5" spans="1:8" ht="22.5" customHeight="1">
      <c r="F5" s="771" t="s">
        <v>272</v>
      </c>
      <c r="G5" s="771"/>
      <c r="H5" s="771"/>
    </row>
    <row r="6" spans="1:8" ht="15.75" customHeight="1">
      <c r="A6" s="561" t="s">
        <v>0</v>
      </c>
      <c r="B6" s="562" t="s">
        <v>1</v>
      </c>
      <c r="C6" s="563"/>
      <c r="D6" s="634" t="s">
        <v>2</v>
      </c>
      <c r="E6" s="634" t="s">
        <v>270</v>
      </c>
      <c r="F6" s="634" t="s">
        <v>271</v>
      </c>
      <c r="G6" s="634" t="s">
        <v>952</v>
      </c>
      <c r="H6" s="634" t="s">
        <v>902</v>
      </c>
    </row>
    <row r="7" spans="1:8" ht="84" customHeight="1">
      <c r="A7" s="561"/>
      <c r="B7" s="564"/>
      <c r="C7" s="565"/>
      <c r="D7" s="663"/>
      <c r="E7" s="663"/>
      <c r="F7" s="663"/>
      <c r="G7" s="663"/>
      <c r="H7" s="663"/>
    </row>
    <row r="8" spans="1:8" ht="15.75" customHeight="1">
      <c r="A8" s="561"/>
      <c r="B8" s="566"/>
      <c r="C8" s="567"/>
      <c r="D8" s="635"/>
      <c r="E8" s="635"/>
      <c r="F8" s="635"/>
      <c r="G8" s="635"/>
      <c r="H8" s="635"/>
    </row>
    <row r="9" spans="1:8" ht="15.75" customHeight="1">
      <c r="A9" s="766" t="s">
        <v>51</v>
      </c>
      <c r="B9" s="767"/>
      <c r="C9" s="768"/>
      <c r="D9" s="85"/>
      <c r="E9" s="335">
        <v>11.75</v>
      </c>
      <c r="F9" s="257" t="s">
        <v>886</v>
      </c>
      <c r="G9" s="337">
        <v>40.51</v>
      </c>
      <c r="H9" s="336">
        <v>46.5</v>
      </c>
    </row>
    <row r="10" spans="1:8" ht="15.75" customHeight="1">
      <c r="A10" s="766" t="s">
        <v>50</v>
      </c>
      <c r="B10" s="767"/>
      <c r="C10" s="768"/>
      <c r="D10" s="85"/>
      <c r="E10" s="336">
        <v>10.23</v>
      </c>
      <c r="F10" s="257" t="s">
        <v>886</v>
      </c>
      <c r="G10" s="337">
        <v>37.119999999999997</v>
      </c>
      <c r="H10" s="335" t="s">
        <v>901</v>
      </c>
    </row>
    <row r="11" spans="1:8">
      <c r="A11" s="79">
        <v>1</v>
      </c>
      <c r="B11" s="769" t="s">
        <v>20</v>
      </c>
      <c r="C11" s="770"/>
      <c r="D11" s="2">
        <v>2019</v>
      </c>
      <c r="E11" s="332">
        <v>10.1</v>
      </c>
      <c r="F11" s="332">
        <v>40.17</v>
      </c>
      <c r="G11" s="333">
        <v>40.17</v>
      </c>
      <c r="H11" s="332">
        <v>46.19</v>
      </c>
    </row>
    <row r="12" spans="1:8">
      <c r="A12" s="79">
        <v>2</v>
      </c>
      <c r="B12" s="769" t="s">
        <v>21</v>
      </c>
      <c r="C12" s="770"/>
      <c r="D12" s="2">
        <v>2020</v>
      </c>
      <c r="E12" s="332">
        <v>9.6</v>
      </c>
      <c r="F12" s="332">
        <v>46.03</v>
      </c>
      <c r="G12" s="333">
        <v>40.200000000000003</v>
      </c>
      <c r="H12" s="338">
        <v>46.03</v>
      </c>
    </row>
    <row r="13" spans="1:8">
      <c r="A13" s="79">
        <v>3</v>
      </c>
      <c r="B13" s="769" t="s">
        <v>22</v>
      </c>
      <c r="C13" s="770"/>
      <c r="D13" s="2">
        <v>2020</v>
      </c>
      <c r="E13" s="332">
        <v>9.3000000000000007</v>
      </c>
      <c r="F13" s="332">
        <v>46.13</v>
      </c>
      <c r="G13" s="333">
        <v>41.5</v>
      </c>
      <c r="H13" s="338">
        <v>46.13</v>
      </c>
    </row>
    <row r="14" spans="1:8">
      <c r="A14" s="79">
        <v>4</v>
      </c>
      <c r="B14" s="769" t="s">
        <v>23</v>
      </c>
      <c r="C14" s="770"/>
      <c r="D14" s="2">
        <v>2020</v>
      </c>
      <c r="E14" s="332">
        <v>11.5</v>
      </c>
      <c r="F14" s="332">
        <v>46.42</v>
      </c>
      <c r="G14" s="333">
        <v>41.5</v>
      </c>
      <c r="H14" s="338">
        <v>46.42</v>
      </c>
    </row>
    <row r="15" spans="1:8" ht="15.75" customHeight="1">
      <c r="A15" s="568">
        <v>5</v>
      </c>
      <c r="B15" s="583" t="s">
        <v>24</v>
      </c>
      <c r="C15" s="81" t="s">
        <v>24</v>
      </c>
      <c r="D15" s="558">
        <v>2020</v>
      </c>
      <c r="E15" s="758">
        <v>12.3</v>
      </c>
      <c r="F15" s="758">
        <v>55.5</v>
      </c>
      <c r="G15" s="760">
        <v>43.1</v>
      </c>
      <c r="H15" s="764">
        <v>48.21</v>
      </c>
    </row>
    <row r="16" spans="1:8">
      <c r="A16" s="569"/>
      <c r="B16" s="584"/>
      <c r="C16" s="81" t="s">
        <v>312</v>
      </c>
      <c r="D16" s="559"/>
      <c r="E16" s="759"/>
      <c r="F16" s="759"/>
      <c r="G16" s="761"/>
      <c r="H16" s="765"/>
    </row>
    <row r="17" spans="1:8">
      <c r="A17" s="79">
        <v>6</v>
      </c>
      <c r="B17" s="769" t="s">
        <v>25</v>
      </c>
      <c r="C17" s="770"/>
      <c r="D17" s="2">
        <v>2020</v>
      </c>
      <c r="E17" s="332">
        <v>11.5</v>
      </c>
      <c r="F17" s="332">
        <v>46.2</v>
      </c>
      <c r="G17" s="333">
        <v>42.5</v>
      </c>
      <c r="H17" s="338">
        <v>46.2</v>
      </c>
    </row>
    <row r="18" spans="1:8">
      <c r="A18" s="79">
        <v>7</v>
      </c>
      <c r="B18" s="769" t="s">
        <v>26</v>
      </c>
      <c r="C18" s="770"/>
      <c r="D18" s="2">
        <v>2015</v>
      </c>
      <c r="E18" s="332">
        <v>11.5</v>
      </c>
      <c r="F18" s="332">
        <v>23.7</v>
      </c>
      <c r="G18" s="333">
        <v>42.5</v>
      </c>
      <c r="H18" s="332">
        <v>46.5</v>
      </c>
    </row>
    <row r="19" spans="1:8">
      <c r="A19" s="568">
        <v>8</v>
      </c>
      <c r="B19" s="583" t="s">
        <v>27</v>
      </c>
      <c r="C19" s="81" t="s">
        <v>313</v>
      </c>
      <c r="D19" s="558">
        <v>2020</v>
      </c>
      <c r="E19" s="758">
        <v>9.3000000000000007</v>
      </c>
      <c r="F19" s="758">
        <v>46.04</v>
      </c>
      <c r="G19" s="760">
        <v>39.700000000000003</v>
      </c>
      <c r="H19" s="764">
        <v>46.04</v>
      </c>
    </row>
    <row r="20" spans="1:8">
      <c r="A20" s="569"/>
      <c r="B20" s="584"/>
      <c r="C20" s="81" t="s">
        <v>314</v>
      </c>
      <c r="D20" s="559"/>
      <c r="E20" s="759"/>
      <c r="F20" s="759"/>
      <c r="G20" s="761"/>
      <c r="H20" s="765"/>
    </row>
    <row r="21" spans="1:8">
      <c r="A21" s="79">
        <v>9</v>
      </c>
      <c r="B21" s="769" t="s">
        <v>28</v>
      </c>
      <c r="C21" s="770"/>
      <c r="D21" s="2">
        <v>2017</v>
      </c>
      <c r="E21" s="332">
        <v>10.1</v>
      </c>
      <c r="F21" s="332">
        <v>29.09</v>
      </c>
      <c r="G21" s="333">
        <v>40.5</v>
      </c>
      <c r="H21" s="332">
        <v>46.07</v>
      </c>
    </row>
    <row r="22" spans="1:8">
      <c r="A22" s="79">
        <v>10</v>
      </c>
      <c r="B22" s="769" t="s">
        <v>29</v>
      </c>
      <c r="C22" s="770"/>
      <c r="D22" s="2">
        <v>2014</v>
      </c>
      <c r="E22" s="332">
        <v>12.1</v>
      </c>
      <c r="F22" s="332">
        <v>20.5</v>
      </c>
      <c r="G22" s="333">
        <v>44.6</v>
      </c>
      <c r="H22" s="338">
        <v>48.25</v>
      </c>
    </row>
    <row r="23" spans="1:8">
      <c r="A23" s="79">
        <v>11</v>
      </c>
      <c r="B23" s="769" t="s">
        <v>30</v>
      </c>
      <c r="C23" s="770"/>
      <c r="D23" s="2">
        <v>2019</v>
      </c>
      <c r="E23" s="332">
        <v>9.1999999999999993</v>
      </c>
      <c r="F23" s="332">
        <v>40.4</v>
      </c>
      <c r="G23" s="333">
        <v>40.4</v>
      </c>
      <c r="H23" s="332">
        <v>46.02</v>
      </c>
    </row>
    <row r="24" spans="1:8">
      <c r="A24" s="79">
        <v>12</v>
      </c>
      <c r="B24" s="769" t="s">
        <v>31</v>
      </c>
      <c r="C24" s="770"/>
      <c r="D24" s="2">
        <v>2015</v>
      </c>
      <c r="E24" s="332">
        <v>9.8000000000000007</v>
      </c>
      <c r="F24" s="332">
        <v>26.5</v>
      </c>
      <c r="G24" s="333">
        <v>41.38</v>
      </c>
      <c r="H24" s="332">
        <v>46.12</v>
      </c>
    </row>
    <row r="25" spans="1:8">
      <c r="A25" s="79">
        <v>13</v>
      </c>
      <c r="B25" s="769" t="s">
        <v>32</v>
      </c>
      <c r="C25" s="770"/>
      <c r="D25" s="2">
        <v>2016</v>
      </c>
      <c r="E25" s="332">
        <v>10.199999999999999</v>
      </c>
      <c r="F25" s="332">
        <v>28.4</v>
      </c>
      <c r="G25" s="333">
        <v>38.5</v>
      </c>
      <c r="H25" s="332">
        <v>46.01</v>
      </c>
    </row>
    <row r="26" spans="1:8">
      <c r="A26" s="79">
        <v>14</v>
      </c>
      <c r="B26" s="769" t="s">
        <v>33</v>
      </c>
      <c r="C26" s="770"/>
      <c r="D26" s="2">
        <v>2017</v>
      </c>
      <c r="E26" s="332">
        <v>10.5</v>
      </c>
      <c r="F26" s="332">
        <v>32.200000000000003</v>
      </c>
      <c r="G26" s="333">
        <v>40.6</v>
      </c>
      <c r="H26" s="334">
        <v>47.2</v>
      </c>
    </row>
    <row r="27" spans="1:8">
      <c r="A27" s="79">
        <v>15</v>
      </c>
      <c r="B27" s="769" t="s">
        <v>34</v>
      </c>
      <c r="C27" s="770"/>
      <c r="D27" s="2">
        <v>2017</v>
      </c>
      <c r="E27" s="332">
        <v>11.2</v>
      </c>
      <c r="F27" s="332">
        <v>30.6</v>
      </c>
      <c r="G27" s="333">
        <v>43.6</v>
      </c>
      <c r="H27" s="338">
        <v>48.32</v>
      </c>
    </row>
    <row r="28" spans="1:8">
      <c r="A28" s="79">
        <v>16</v>
      </c>
      <c r="B28" s="769" t="s">
        <v>35</v>
      </c>
      <c r="C28" s="770"/>
      <c r="D28" s="2">
        <v>2016</v>
      </c>
      <c r="E28" s="332">
        <v>9.5</v>
      </c>
      <c r="F28" s="332">
        <v>28.5</v>
      </c>
      <c r="G28" s="333">
        <v>39.200000000000003</v>
      </c>
      <c r="H28" s="332">
        <v>46.02</v>
      </c>
    </row>
    <row r="29" spans="1:8">
      <c r="A29" s="79">
        <v>17</v>
      </c>
      <c r="B29" s="769" t="s">
        <v>36</v>
      </c>
      <c r="C29" s="770"/>
      <c r="D29" s="2">
        <v>2019</v>
      </c>
      <c r="E29" s="332">
        <v>10</v>
      </c>
      <c r="F29" s="332">
        <v>43.13</v>
      </c>
      <c r="G29" s="333">
        <v>41.3</v>
      </c>
      <c r="H29" s="332">
        <v>46.01</v>
      </c>
    </row>
    <row r="30" spans="1:8">
      <c r="A30" s="79">
        <v>18</v>
      </c>
      <c r="B30" s="769" t="s">
        <v>37</v>
      </c>
      <c r="C30" s="770"/>
      <c r="D30" s="2">
        <v>2020</v>
      </c>
      <c r="E30" s="332">
        <v>9.4</v>
      </c>
      <c r="F30" s="332">
        <v>46.06</v>
      </c>
      <c r="G30" s="333">
        <v>40.299999999999997</v>
      </c>
      <c r="H30" s="338">
        <v>46.06</v>
      </c>
    </row>
    <row r="31" spans="1:8">
      <c r="A31" s="79">
        <v>19</v>
      </c>
      <c r="B31" s="769" t="s">
        <v>38</v>
      </c>
      <c r="C31" s="770"/>
      <c r="D31" s="2">
        <v>2020</v>
      </c>
      <c r="E31" s="332">
        <v>9.5</v>
      </c>
      <c r="F31" s="332">
        <v>46.06</v>
      </c>
      <c r="G31" s="333">
        <v>40.200000000000003</v>
      </c>
      <c r="H31" s="338">
        <v>46.06</v>
      </c>
    </row>
    <row r="32" spans="1:8">
      <c r="A32" s="79">
        <v>20</v>
      </c>
      <c r="B32" s="769" t="s">
        <v>39</v>
      </c>
      <c r="C32" s="770"/>
      <c r="D32" s="2">
        <v>2020</v>
      </c>
      <c r="E32" s="332">
        <v>10.199999999999999</v>
      </c>
      <c r="F32" s="332">
        <v>46.02</v>
      </c>
      <c r="G32" s="333">
        <v>39.5</v>
      </c>
      <c r="H32" s="338">
        <v>46.02</v>
      </c>
    </row>
    <row r="33" spans="1:8">
      <c r="A33" s="79">
        <v>21</v>
      </c>
      <c r="B33" s="769" t="s">
        <v>40</v>
      </c>
      <c r="C33" s="770"/>
      <c r="D33" s="2">
        <v>2019</v>
      </c>
      <c r="E33" s="332">
        <v>9.4</v>
      </c>
      <c r="F33" s="332">
        <v>35</v>
      </c>
      <c r="G33" s="333">
        <v>41.1</v>
      </c>
      <c r="H33" s="332">
        <v>46</v>
      </c>
    </row>
    <row r="34" spans="1:8">
      <c r="A34" s="79">
        <v>22</v>
      </c>
      <c r="B34" s="769" t="s">
        <v>41</v>
      </c>
      <c r="C34" s="770"/>
      <c r="D34" s="2">
        <v>2018</v>
      </c>
      <c r="E34" s="332">
        <v>10</v>
      </c>
      <c r="F34" s="332">
        <v>34.6</v>
      </c>
      <c r="G34" s="333">
        <v>40.6</v>
      </c>
      <c r="H34" s="332">
        <v>46.25</v>
      </c>
    </row>
    <row r="35" spans="1:8">
      <c r="A35" s="79">
        <v>23</v>
      </c>
      <c r="B35" s="769" t="s">
        <v>42</v>
      </c>
      <c r="C35" s="770"/>
      <c r="D35" s="2">
        <v>2020</v>
      </c>
      <c r="E35" s="332">
        <v>9.5</v>
      </c>
      <c r="F35" s="332">
        <v>46.5</v>
      </c>
      <c r="G35" s="333">
        <v>41.2</v>
      </c>
      <c r="H35" s="338">
        <v>46.5</v>
      </c>
    </row>
    <row r="36" spans="1:8">
      <c r="A36" s="79">
        <v>24</v>
      </c>
      <c r="B36" s="769" t="s">
        <v>43</v>
      </c>
      <c r="C36" s="770"/>
      <c r="D36" s="2">
        <v>2013</v>
      </c>
      <c r="E36" s="332">
        <v>12.3</v>
      </c>
      <c r="F36" s="332">
        <v>19.73</v>
      </c>
      <c r="G36" s="333">
        <v>53.2</v>
      </c>
      <c r="H36" s="338">
        <v>58.86</v>
      </c>
    </row>
    <row r="37" spans="1:8">
      <c r="A37" s="79">
        <v>25</v>
      </c>
      <c r="B37" s="769" t="s">
        <v>44</v>
      </c>
      <c r="C37" s="770"/>
      <c r="D37" s="2">
        <v>2020</v>
      </c>
      <c r="E37" s="332">
        <v>11</v>
      </c>
      <c r="F37" s="332">
        <v>46.15</v>
      </c>
      <c r="G37" s="333">
        <v>40.5</v>
      </c>
      <c r="H37" s="338">
        <v>46.15</v>
      </c>
    </row>
    <row r="38" spans="1:8">
      <c r="A38" s="79">
        <v>26</v>
      </c>
      <c r="B38" s="769" t="s">
        <v>45</v>
      </c>
      <c r="C38" s="770"/>
      <c r="D38" s="2">
        <v>2016</v>
      </c>
      <c r="E38" s="332">
        <v>10.3</v>
      </c>
      <c r="F38" s="332">
        <v>28.6</v>
      </c>
      <c r="G38" s="333">
        <v>41</v>
      </c>
      <c r="H38" s="332">
        <v>46.05</v>
      </c>
    </row>
    <row r="39" spans="1:8">
      <c r="A39" s="79">
        <v>27</v>
      </c>
      <c r="B39" s="772" t="s">
        <v>46</v>
      </c>
      <c r="C39" s="772"/>
      <c r="D39" s="2">
        <v>2013</v>
      </c>
      <c r="E39" s="332">
        <v>12</v>
      </c>
      <c r="F39" s="332">
        <v>27.7</v>
      </c>
      <c r="G39" s="333">
        <v>48.7</v>
      </c>
      <c r="H39" s="338">
        <v>47.2</v>
      </c>
    </row>
    <row r="40" spans="1:8">
      <c r="A40" s="568">
        <v>28</v>
      </c>
      <c r="B40" s="643" t="s">
        <v>47</v>
      </c>
      <c r="C40" s="81" t="s">
        <v>47</v>
      </c>
      <c r="D40" s="558">
        <v>2020</v>
      </c>
      <c r="E40" s="758">
        <v>10.7</v>
      </c>
      <c r="F40" s="758">
        <v>46.04</v>
      </c>
      <c r="G40" s="760">
        <v>40.299999999999997</v>
      </c>
      <c r="H40" s="762">
        <v>46.04</v>
      </c>
    </row>
    <row r="41" spans="1:8">
      <c r="A41" s="569"/>
      <c r="B41" s="643"/>
      <c r="C41" s="81" t="s">
        <v>315</v>
      </c>
      <c r="D41" s="559"/>
      <c r="E41" s="759"/>
      <c r="F41" s="759"/>
      <c r="G41" s="761"/>
      <c r="H41" s="763"/>
    </row>
    <row r="42" spans="1:8">
      <c r="A42" s="568">
        <v>29</v>
      </c>
      <c r="B42" s="641" t="s">
        <v>48</v>
      </c>
      <c r="C42" s="82" t="s">
        <v>316</v>
      </c>
      <c r="D42" s="2">
        <v>2014</v>
      </c>
      <c r="E42" s="758">
        <v>19.600000000000001</v>
      </c>
      <c r="F42" s="758"/>
      <c r="G42" s="760">
        <v>49.5</v>
      </c>
      <c r="H42" s="758">
        <v>54</v>
      </c>
    </row>
    <row r="43" spans="1:8">
      <c r="A43" s="569"/>
      <c r="B43" s="641"/>
      <c r="C43" s="83" t="s">
        <v>317</v>
      </c>
      <c r="D43" s="2"/>
      <c r="E43" s="759"/>
      <c r="F43" s="759"/>
      <c r="G43" s="761"/>
      <c r="H43" s="759"/>
    </row>
    <row r="44" spans="1:8">
      <c r="E44" s="339">
        <f>SUM(E11:E41)</f>
        <v>292</v>
      </c>
      <c r="F44" s="339">
        <f t="shared" ref="F44:H44" si="0">SUM(F11:F41)</f>
        <v>1051.97</v>
      </c>
      <c r="G44" s="339">
        <f t="shared" si="0"/>
        <v>1167.8500000000001</v>
      </c>
      <c r="H44" s="339">
        <f t="shared" si="0"/>
        <v>1312.93</v>
      </c>
    </row>
    <row r="45" spans="1:8">
      <c r="E45" s="339">
        <f>SUM(E11:E43)</f>
        <v>311.60000000000002</v>
      </c>
      <c r="F45" s="339">
        <f t="shared" ref="F45:H45" si="1">SUM(F11:F43)</f>
        <v>1051.97</v>
      </c>
      <c r="G45" s="339">
        <f t="shared" si="1"/>
        <v>1217.3500000000001</v>
      </c>
      <c r="H45" s="339">
        <f t="shared" si="1"/>
        <v>1366.93</v>
      </c>
    </row>
  </sheetData>
  <mergeCells count="65">
    <mergeCell ref="B32:C32"/>
    <mergeCell ref="B33:C33"/>
    <mergeCell ref="B34:C34"/>
    <mergeCell ref="B35:C35"/>
    <mergeCell ref="A42:A43"/>
    <mergeCell ref="B42:B43"/>
    <mergeCell ref="B36:C36"/>
    <mergeCell ref="B37:C37"/>
    <mergeCell ref="B38:C38"/>
    <mergeCell ref="B39:C39"/>
    <mergeCell ref="A40:A41"/>
    <mergeCell ref="B40:B41"/>
    <mergeCell ref="B27:C27"/>
    <mergeCell ref="B28:C28"/>
    <mergeCell ref="B29:C29"/>
    <mergeCell ref="B30:C30"/>
    <mergeCell ref="B31:C31"/>
    <mergeCell ref="B22:C22"/>
    <mergeCell ref="B23:C23"/>
    <mergeCell ref="B24:C24"/>
    <mergeCell ref="B25:C25"/>
    <mergeCell ref="B26:C26"/>
    <mergeCell ref="B17:C17"/>
    <mergeCell ref="B18:C18"/>
    <mergeCell ref="A19:A20"/>
    <mergeCell ref="B19:B20"/>
    <mergeCell ref="B21:C21"/>
    <mergeCell ref="F5:H5"/>
    <mergeCell ref="A2:H2"/>
    <mergeCell ref="A3:H3"/>
    <mergeCell ref="A4:H4"/>
    <mergeCell ref="A6:A8"/>
    <mergeCell ref="B6:C8"/>
    <mergeCell ref="D6:D8"/>
    <mergeCell ref="E6:E8"/>
    <mergeCell ref="F6:F8"/>
    <mergeCell ref="G6:G8"/>
    <mergeCell ref="H6:H8"/>
    <mergeCell ref="A9:C9"/>
    <mergeCell ref="D15:D16"/>
    <mergeCell ref="F15:F16"/>
    <mergeCell ref="G15:G16"/>
    <mergeCell ref="A10:C10"/>
    <mergeCell ref="B11:C11"/>
    <mergeCell ref="B12:C12"/>
    <mergeCell ref="B13:C13"/>
    <mergeCell ref="B14:C14"/>
    <mergeCell ref="A15:A16"/>
    <mergeCell ref="B15:B16"/>
    <mergeCell ref="H15:H16"/>
    <mergeCell ref="D19:D20"/>
    <mergeCell ref="F19:F20"/>
    <mergeCell ref="G19:G20"/>
    <mergeCell ref="H19:H20"/>
    <mergeCell ref="E15:E16"/>
    <mergeCell ref="E19:E20"/>
    <mergeCell ref="F42:F43"/>
    <mergeCell ref="G42:G43"/>
    <mergeCell ref="H42:H43"/>
    <mergeCell ref="D40:D41"/>
    <mergeCell ref="F40:F41"/>
    <mergeCell ref="G40:G41"/>
    <mergeCell ref="H40:H41"/>
    <mergeCell ref="E40:E41"/>
    <mergeCell ref="E42:E43"/>
  </mergeCells>
  <pageMargins left="0.7" right="0.45" top="0.5" bottom="0.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dimension ref="A1:N43"/>
  <sheetViews>
    <sheetView topLeftCell="A22" workbookViewId="0">
      <selection activeCell="P24" sqref="P24"/>
    </sheetView>
  </sheetViews>
  <sheetFormatPr defaultRowHeight="15.75"/>
  <cols>
    <col min="1" max="1" width="4.42578125" style="53" customWidth="1"/>
    <col min="2" max="3" width="11.7109375" style="53" customWidth="1"/>
    <col min="4" max="4" width="8.85546875" style="53" customWidth="1"/>
    <col min="5" max="5" width="12.140625" style="53" customWidth="1"/>
    <col min="6" max="6" width="10.42578125" style="53" customWidth="1"/>
    <col min="7" max="7" width="9.140625" style="53"/>
    <col min="8" max="8" width="12.140625" style="53" customWidth="1"/>
    <col min="9" max="9" width="10.28515625" style="53" customWidth="1"/>
    <col min="10" max="10" width="9.140625" style="53"/>
    <col min="11" max="11" width="11.5703125" style="53" customWidth="1"/>
    <col min="12" max="12" width="10.85546875" style="53" customWidth="1"/>
    <col min="13" max="16384" width="9.140625" style="53"/>
  </cols>
  <sheetData>
    <row r="1" spans="1:14">
      <c r="A1" s="548" t="s">
        <v>294</v>
      </c>
      <c r="B1" s="548"/>
      <c r="C1" s="62"/>
    </row>
    <row r="2" spans="1:14" ht="16.5">
      <c r="A2" s="549" t="s">
        <v>273</v>
      </c>
      <c r="B2" s="549"/>
      <c r="C2" s="549"/>
      <c r="D2" s="549"/>
      <c r="E2" s="549"/>
      <c r="F2" s="549"/>
      <c r="G2" s="549"/>
      <c r="H2" s="549"/>
      <c r="I2" s="549"/>
      <c r="J2" s="549"/>
      <c r="K2" s="549"/>
      <c r="L2" s="549"/>
      <c r="M2" s="549"/>
    </row>
    <row r="3" spans="1:14" ht="16.5">
      <c r="A3" s="549" t="s">
        <v>56</v>
      </c>
      <c r="B3" s="549"/>
      <c r="C3" s="549"/>
      <c r="D3" s="549"/>
      <c r="E3" s="549"/>
      <c r="F3" s="549"/>
      <c r="G3" s="549"/>
      <c r="H3" s="549"/>
      <c r="I3" s="549"/>
      <c r="J3" s="549"/>
      <c r="K3" s="549"/>
      <c r="L3" s="549"/>
      <c r="M3" s="549"/>
    </row>
    <row r="4" spans="1:14">
      <c r="A4" s="691" t="s">
        <v>1074</v>
      </c>
      <c r="B4" s="691"/>
      <c r="C4" s="691"/>
      <c r="D4" s="691"/>
      <c r="E4" s="691"/>
      <c r="F4" s="691"/>
      <c r="G4" s="691"/>
      <c r="H4" s="691"/>
      <c r="I4" s="691"/>
      <c r="J4" s="691"/>
      <c r="K4" s="691"/>
      <c r="L4" s="691"/>
      <c r="M4" s="691"/>
    </row>
    <row r="6" spans="1:14" ht="43.5" customHeight="1">
      <c r="A6" s="561" t="s">
        <v>0</v>
      </c>
      <c r="B6" s="562" t="s">
        <v>1</v>
      </c>
      <c r="C6" s="563"/>
      <c r="D6" s="634" t="s">
        <v>2</v>
      </c>
      <c r="E6" s="560" t="s">
        <v>274</v>
      </c>
      <c r="F6" s="560"/>
      <c r="G6" s="560"/>
      <c r="H6" s="560" t="s">
        <v>277</v>
      </c>
      <c r="I6" s="560"/>
      <c r="J6" s="560"/>
      <c r="K6" s="560" t="s">
        <v>903</v>
      </c>
      <c r="L6" s="560"/>
      <c r="M6" s="560"/>
    </row>
    <row r="7" spans="1:14" ht="69" customHeight="1">
      <c r="A7" s="561"/>
      <c r="B7" s="564"/>
      <c r="C7" s="565"/>
      <c r="D7" s="663"/>
      <c r="E7" s="634" t="s">
        <v>275</v>
      </c>
      <c r="F7" s="634" t="s">
        <v>276</v>
      </c>
      <c r="G7" s="634" t="s">
        <v>4</v>
      </c>
      <c r="H7" s="634" t="s">
        <v>275</v>
      </c>
      <c r="I7" s="634" t="s">
        <v>276</v>
      </c>
      <c r="J7" s="634" t="s">
        <v>4</v>
      </c>
      <c r="K7" s="634" t="s">
        <v>275</v>
      </c>
      <c r="L7" s="634" t="s">
        <v>276</v>
      </c>
      <c r="M7" s="634" t="s">
        <v>4</v>
      </c>
    </row>
    <row r="8" spans="1:14" ht="5.25" customHeight="1">
      <c r="A8" s="561"/>
      <c r="B8" s="566"/>
      <c r="C8" s="567"/>
      <c r="D8" s="635"/>
      <c r="E8" s="635"/>
      <c r="F8" s="635"/>
      <c r="G8" s="635"/>
      <c r="H8" s="635"/>
      <c r="I8" s="635"/>
      <c r="J8" s="635"/>
      <c r="K8" s="635"/>
      <c r="L8" s="635"/>
      <c r="M8" s="635"/>
    </row>
    <row r="9" spans="1:14" ht="23.25" customHeight="1">
      <c r="A9" s="574" t="s">
        <v>51</v>
      </c>
      <c r="B9" s="575"/>
      <c r="C9" s="576"/>
      <c r="D9" s="6"/>
      <c r="E9" s="249">
        <f>SUM(E11:E43)</f>
        <v>44880</v>
      </c>
      <c r="F9" s="249">
        <f>SUM(F11:F43)</f>
        <v>33958</v>
      </c>
      <c r="G9" s="355">
        <f>+F9/E9*100</f>
        <v>75.663992869875216</v>
      </c>
      <c r="H9" s="274" t="s">
        <v>886</v>
      </c>
      <c r="I9" s="274" t="s">
        <v>886</v>
      </c>
      <c r="J9" s="275" t="s">
        <v>886</v>
      </c>
      <c r="K9" s="89">
        <f>+K10+K42+K43</f>
        <v>49438</v>
      </c>
      <c r="L9" s="89">
        <f>+L10+L42+L43</f>
        <v>45734</v>
      </c>
      <c r="M9" s="243">
        <f>+L9/K9*100</f>
        <v>92.507787531858085</v>
      </c>
    </row>
    <row r="10" spans="1:14" ht="21.75" customHeight="1">
      <c r="A10" s="574" t="s">
        <v>50</v>
      </c>
      <c r="B10" s="575"/>
      <c r="C10" s="576"/>
      <c r="D10" s="6"/>
      <c r="E10" s="249">
        <f>SUM(E11:E42)</f>
        <v>43777</v>
      </c>
      <c r="F10" s="249">
        <f>SUM(F11:F42)</f>
        <v>32889</v>
      </c>
      <c r="G10" s="355">
        <f>+F10/E10*100</f>
        <v>75.128492130570848</v>
      </c>
      <c r="H10" s="274" t="s">
        <v>886</v>
      </c>
      <c r="I10" s="274" t="s">
        <v>886</v>
      </c>
      <c r="J10" s="275" t="s">
        <v>886</v>
      </c>
      <c r="K10" s="89">
        <f>SUM(K11:K41)</f>
        <v>45781</v>
      </c>
      <c r="L10" s="89">
        <f>SUM(L11:L41)</f>
        <v>42154</v>
      </c>
      <c r="M10" s="243">
        <f>+L10/K10*100</f>
        <v>92.077499399314121</v>
      </c>
      <c r="N10" s="358">
        <f>M10-G10</f>
        <v>16.949007268743273</v>
      </c>
    </row>
    <row r="11" spans="1:14" ht="21.75" customHeight="1">
      <c r="A11" s="12">
        <v>1</v>
      </c>
      <c r="B11" s="572" t="s">
        <v>20</v>
      </c>
      <c r="C11" s="573"/>
      <c r="D11" s="2">
        <v>2019</v>
      </c>
      <c r="E11" s="244">
        <v>1185</v>
      </c>
      <c r="F11" s="244">
        <v>920</v>
      </c>
      <c r="G11" s="340">
        <v>78</v>
      </c>
      <c r="H11" s="88">
        <v>1227</v>
      </c>
      <c r="I11" s="88">
        <v>1106</v>
      </c>
      <c r="J11" s="245">
        <v>90.1</v>
      </c>
      <c r="K11" s="271">
        <v>1237</v>
      </c>
      <c r="L11" s="271">
        <v>1035</v>
      </c>
      <c r="M11" s="272">
        <f>+L11/K11*100</f>
        <v>83.670169765561837</v>
      </c>
    </row>
    <row r="12" spans="1:14" ht="19.5" customHeight="1">
      <c r="A12" s="12">
        <v>2</v>
      </c>
      <c r="B12" s="572" t="s">
        <v>21</v>
      </c>
      <c r="C12" s="573"/>
      <c r="D12" s="2">
        <v>2020</v>
      </c>
      <c r="E12" s="88">
        <v>1093</v>
      </c>
      <c r="F12" s="88">
        <v>824</v>
      </c>
      <c r="G12" s="245">
        <v>75</v>
      </c>
      <c r="H12" s="88">
        <v>1110</v>
      </c>
      <c r="I12" s="88">
        <v>1216</v>
      </c>
      <c r="J12" s="245">
        <v>93</v>
      </c>
      <c r="K12" s="271">
        <v>1188</v>
      </c>
      <c r="L12" s="271">
        <v>1095</v>
      </c>
      <c r="M12" s="272">
        <f t="shared" ref="M12:M14" si="0">+L12/K12*100</f>
        <v>92.171717171717177</v>
      </c>
    </row>
    <row r="13" spans="1:14" ht="21.75" customHeight="1">
      <c r="A13" s="12">
        <v>3</v>
      </c>
      <c r="B13" s="572" t="s">
        <v>22</v>
      </c>
      <c r="C13" s="573"/>
      <c r="D13" s="2">
        <v>2020</v>
      </c>
      <c r="E13" s="88">
        <v>1303</v>
      </c>
      <c r="F13" s="88">
        <v>730</v>
      </c>
      <c r="G13" s="245">
        <v>56</v>
      </c>
      <c r="H13" s="88">
        <v>1479</v>
      </c>
      <c r="I13" s="88">
        <v>1293</v>
      </c>
      <c r="J13" s="245">
        <v>87.42</v>
      </c>
      <c r="K13" s="271">
        <v>1499</v>
      </c>
      <c r="L13" s="271">
        <v>1319</v>
      </c>
      <c r="M13" s="272">
        <f t="shared" si="0"/>
        <v>87.991994663108741</v>
      </c>
    </row>
    <row r="14" spans="1:14" ht="18.75" customHeight="1">
      <c r="A14" s="12">
        <v>4</v>
      </c>
      <c r="B14" s="572" t="s">
        <v>23</v>
      </c>
      <c r="C14" s="573"/>
      <c r="D14" s="2">
        <v>2020</v>
      </c>
      <c r="E14" s="88">
        <v>1075</v>
      </c>
      <c r="F14" s="88">
        <v>871</v>
      </c>
      <c r="G14" s="245">
        <v>81</v>
      </c>
      <c r="H14" s="88">
        <v>1128</v>
      </c>
      <c r="I14" s="88">
        <v>1057</v>
      </c>
      <c r="J14" s="245">
        <v>93.7</v>
      </c>
      <c r="K14" s="271">
        <v>1140</v>
      </c>
      <c r="L14" s="271">
        <v>1063</v>
      </c>
      <c r="M14" s="272">
        <f t="shared" si="0"/>
        <v>93.245614035087726</v>
      </c>
    </row>
    <row r="15" spans="1:14" ht="21" customHeight="1">
      <c r="A15" s="568">
        <v>5</v>
      </c>
      <c r="B15" s="583" t="s">
        <v>24</v>
      </c>
      <c r="C15" s="69" t="s">
        <v>24</v>
      </c>
      <c r="D15" s="558">
        <v>2020</v>
      </c>
      <c r="E15" s="341">
        <v>1164</v>
      </c>
      <c r="F15" s="341">
        <v>1057</v>
      </c>
      <c r="G15" s="342">
        <v>86.4</v>
      </c>
      <c r="H15" s="777">
        <v>1897</v>
      </c>
      <c r="I15" s="777">
        <v>1742</v>
      </c>
      <c r="J15" s="779">
        <v>91.8</v>
      </c>
      <c r="K15" s="773">
        <v>1901</v>
      </c>
      <c r="L15" s="773">
        <v>1741</v>
      </c>
      <c r="M15" s="775">
        <f>+L15/K15*100</f>
        <v>91.583377169910577</v>
      </c>
    </row>
    <row r="16" spans="1:14" ht="19.5" customHeight="1">
      <c r="A16" s="569"/>
      <c r="B16" s="584"/>
      <c r="C16" s="69" t="s">
        <v>312</v>
      </c>
      <c r="D16" s="559"/>
      <c r="E16" s="341">
        <v>620</v>
      </c>
      <c r="F16" s="341">
        <v>496</v>
      </c>
      <c r="G16" s="342">
        <v>80</v>
      </c>
      <c r="H16" s="778"/>
      <c r="I16" s="778"/>
      <c r="J16" s="780"/>
      <c r="K16" s="774"/>
      <c r="L16" s="774"/>
      <c r="M16" s="776"/>
    </row>
    <row r="17" spans="1:13" ht="20.25" customHeight="1">
      <c r="A17" s="12">
        <v>6</v>
      </c>
      <c r="B17" s="572" t="s">
        <v>25</v>
      </c>
      <c r="C17" s="573"/>
      <c r="D17" s="2">
        <v>2020</v>
      </c>
      <c r="E17" s="88">
        <v>951</v>
      </c>
      <c r="F17" s="88">
        <v>789</v>
      </c>
      <c r="G17" s="245">
        <v>83</v>
      </c>
      <c r="H17" s="88">
        <v>1057</v>
      </c>
      <c r="I17" s="88">
        <v>1030</v>
      </c>
      <c r="J17" s="245">
        <v>97.4</v>
      </c>
      <c r="K17" s="271">
        <v>1107</v>
      </c>
      <c r="L17" s="271">
        <v>1077</v>
      </c>
      <c r="M17" s="272">
        <f t="shared" ref="M17:M18" si="1">+L17/K17*100</f>
        <v>97.289972899728994</v>
      </c>
    </row>
    <row r="18" spans="1:13" ht="21" customHeight="1">
      <c r="A18" s="12">
        <v>7</v>
      </c>
      <c r="B18" s="572" t="s">
        <v>26</v>
      </c>
      <c r="C18" s="573"/>
      <c r="D18" s="2">
        <v>2015</v>
      </c>
      <c r="E18" s="88">
        <v>1265</v>
      </c>
      <c r="F18" s="88">
        <v>731</v>
      </c>
      <c r="G18" s="245">
        <v>57.8</v>
      </c>
      <c r="H18" s="88">
        <v>1308</v>
      </c>
      <c r="I18" s="88">
        <v>1249</v>
      </c>
      <c r="J18" s="245">
        <v>95.5</v>
      </c>
      <c r="K18" s="271">
        <v>1326</v>
      </c>
      <c r="L18" s="271">
        <v>1277</v>
      </c>
      <c r="M18" s="272">
        <f t="shared" si="1"/>
        <v>96.304675716440428</v>
      </c>
    </row>
    <row r="19" spans="1:13" ht="21.75" customHeight="1">
      <c r="A19" s="568">
        <v>8</v>
      </c>
      <c r="B19" s="583" t="s">
        <v>27</v>
      </c>
      <c r="C19" s="69" t="s">
        <v>313</v>
      </c>
      <c r="D19" s="558">
        <v>2020</v>
      </c>
      <c r="E19" s="88">
        <v>1692</v>
      </c>
      <c r="F19" s="88">
        <v>1027</v>
      </c>
      <c r="G19" s="245">
        <v>60.7</v>
      </c>
      <c r="H19" s="777">
        <v>2512</v>
      </c>
      <c r="I19" s="777">
        <v>2025</v>
      </c>
      <c r="J19" s="779">
        <v>80.61</v>
      </c>
      <c r="K19" s="773">
        <v>2564</v>
      </c>
      <c r="L19" s="773">
        <v>2067</v>
      </c>
      <c r="M19" s="775">
        <f>+L19/K19*100</f>
        <v>80.616224648985963</v>
      </c>
    </row>
    <row r="20" spans="1:13" ht="19.5" customHeight="1">
      <c r="A20" s="569"/>
      <c r="B20" s="584"/>
      <c r="C20" s="69" t="s">
        <v>314</v>
      </c>
      <c r="D20" s="559"/>
      <c r="E20" s="88">
        <v>827</v>
      </c>
      <c r="F20" s="88">
        <v>505</v>
      </c>
      <c r="G20" s="245">
        <v>61.12</v>
      </c>
      <c r="H20" s="778"/>
      <c r="I20" s="778"/>
      <c r="J20" s="780"/>
      <c r="K20" s="774"/>
      <c r="L20" s="774"/>
      <c r="M20" s="776"/>
    </row>
    <row r="21" spans="1:13" ht="21" customHeight="1">
      <c r="A21" s="12">
        <v>9</v>
      </c>
      <c r="B21" s="572" t="s">
        <v>28</v>
      </c>
      <c r="C21" s="573"/>
      <c r="D21" s="2">
        <v>2017</v>
      </c>
      <c r="E21" s="88">
        <v>1400</v>
      </c>
      <c r="F21" s="88">
        <v>1022</v>
      </c>
      <c r="G21" s="245">
        <v>73</v>
      </c>
      <c r="H21" s="88">
        <v>1360</v>
      </c>
      <c r="I21" s="88">
        <v>1327</v>
      </c>
      <c r="J21" s="245">
        <v>97.57</v>
      </c>
      <c r="K21" s="271">
        <v>1507</v>
      </c>
      <c r="L21" s="271">
        <v>1367</v>
      </c>
      <c r="M21" s="272">
        <f t="shared" ref="M21:M39" si="2">+L21/K21*100</f>
        <v>90.710019907100204</v>
      </c>
    </row>
    <row r="22" spans="1:13" ht="20.25" customHeight="1">
      <c r="A22" s="12">
        <v>10</v>
      </c>
      <c r="B22" s="572" t="s">
        <v>29</v>
      </c>
      <c r="C22" s="573"/>
      <c r="D22" s="2">
        <v>2014</v>
      </c>
      <c r="E22" s="88">
        <v>1535</v>
      </c>
      <c r="F22" s="88">
        <v>1208</v>
      </c>
      <c r="G22" s="245">
        <v>75.59</v>
      </c>
      <c r="H22" s="88">
        <v>1664</v>
      </c>
      <c r="I22" s="88">
        <v>1462</v>
      </c>
      <c r="J22" s="245">
        <v>87.86</v>
      </c>
      <c r="K22" s="271">
        <v>1703</v>
      </c>
      <c r="L22" s="271">
        <v>1588</v>
      </c>
      <c r="M22" s="272">
        <f t="shared" si="2"/>
        <v>93.247210804462711</v>
      </c>
    </row>
    <row r="23" spans="1:13" ht="20.25" customHeight="1">
      <c r="A23" s="12">
        <v>11</v>
      </c>
      <c r="B23" s="572" t="s">
        <v>30</v>
      </c>
      <c r="C23" s="573"/>
      <c r="D23" s="2">
        <v>2019</v>
      </c>
      <c r="E23" s="88">
        <v>1469</v>
      </c>
      <c r="F23" s="88">
        <v>1102</v>
      </c>
      <c r="G23" s="245">
        <v>75</v>
      </c>
      <c r="H23" s="88">
        <v>1620</v>
      </c>
      <c r="I23" s="88">
        <v>1458</v>
      </c>
      <c r="J23" s="245">
        <v>90</v>
      </c>
      <c r="K23" s="271">
        <v>1715</v>
      </c>
      <c r="L23" s="271">
        <v>1526</v>
      </c>
      <c r="M23" s="272">
        <f t="shared" si="2"/>
        <v>88.979591836734699</v>
      </c>
    </row>
    <row r="24" spans="1:13" ht="21" customHeight="1">
      <c r="A24" s="12">
        <v>12</v>
      </c>
      <c r="B24" s="572" t="s">
        <v>31</v>
      </c>
      <c r="C24" s="573"/>
      <c r="D24" s="2">
        <v>2015</v>
      </c>
      <c r="E24" s="88">
        <v>1484</v>
      </c>
      <c r="F24" s="88">
        <v>1039</v>
      </c>
      <c r="G24" s="245">
        <v>70</v>
      </c>
      <c r="H24" s="88">
        <v>1529</v>
      </c>
      <c r="I24" s="88">
        <v>1223</v>
      </c>
      <c r="J24" s="245">
        <v>80</v>
      </c>
      <c r="K24" s="271">
        <v>1565</v>
      </c>
      <c r="L24" s="271">
        <v>1403</v>
      </c>
      <c r="M24" s="272">
        <f t="shared" si="2"/>
        <v>89.648562300319483</v>
      </c>
    </row>
    <row r="25" spans="1:13" ht="23.25" customHeight="1">
      <c r="A25" s="12">
        <v>13</v>
      </c>
      <c r="B25" s="572" t="s">
        <v>32</v>
      </c>
      <c r="C25" s="573"/>
      <c r="D25" s="2">
        <v>2016</v>
      </c>
      <c r="E25" s="88">
        <v>1362</v>
      </c>
      <c r="F25" s="88">
        <v>1020</v>
      </c>
      <c r="G25" s="245">
        <v>74.900000000000006</v>
      </c>
      <c r="H25" s="88">
        <v>1108</v>
      </c>
      <c r="I25" s="88">
        <v>1052</v>
      </c>
      <c r="J25" s="245">
        <v>95</v>
      </c>
      <c r="K25" s="271">
        <v>1185</v>
      </c>
      <c r="L25" s="271">
        <v>1150</v>
      </c>
      <c r="M25" s="272">
        <f t="shared" si="2"/>
        <v>97.046413502109701</v>
      </c>
    </row>
    <row r="26" spans="1:13" ht="23.25" customHeight="1">
      <c r="A26" s="12">
        <v>14</v>
      </c>
      <c r="B26" s="572" t="s">
        <v>33</v>
      </c>
      <c r="C26" s="573"/>
      <c r="D26" s="2">
        <v>2017</v>
      </c>
      <c r="E26" s="88">
        <v>1579</v>
      </c>
      <c r="F26" s="88">
        <v>947</v>
      </c>
      <c r="G26" s="245">
        <v>60</v>
      </c>
      <c r="H26" s="88">
        <v>1489</v>
      </c>
      <c r="I26" s="88">
        <v>1273</v>
      </c>
      <c r="J26" s="245">
        <v>85.5</v>
      </c>
      <c r="K26" s="271">
        <v>1519</v>
      </c>
      <c r="L26" s="271">
        <v>1467</v>
      </c>
      <c r="M26" s="272">
        <f t="shared" si="2"/>
        <v>96.576695194206721</v>
      </c>
    </row>
    <row r="27" spans="1:13" ht="22.5" customHeight="1">
      <c r="A27" s="12">
        <v>15</v>
      </c>
      <c r="B27" s="572" t="s">
        <v>34</v>
      </c>
      <c r="C27" s="573"/>
      <c r="D27" s="2">
        <v>2017</v>
      </c>
      <c r="E27" s="88">
        <v>1906</v>
      </c>
      <c r="F27" s="88">
        <v>1704</v>
      </c>
      <c r="G27" s="343">
        <v>89.4</v>
      </c>
      <c r="H27" s="88">
        <v>1954</v>
      </c>
      <c r="I27" s="88">
        <v>1848</v>
      </c>
      <c r="J27" s="245">
        <v>94.1</v>
      </c>
      <c r="K27" s="271">
        <v>2072</v>
      </c>
      <c r="L27" s="271">
        <v>1984</v>
      </c>
      <c r="M27" s="272">
        <f t="shared" si="2"/>
        <v>95.752895752895753</v>
      </c>
    </row>
    <row r="28" spans="1:13" ht="21" customHeight="1">
      <c r="A28" s="12">
        <v>16</v>
      </c>
      <c r="B28" s="572" t="s">
        <v>35</v>
      </c>
      <c r="C28" s="573"/>
      <c r="D28" s="2">
        <v>2016</v>
      </c>
      <c r="E28" s="88">
        <v>2941</v>
      </c>
      <c r="F28" s="88">
        <v>2520</v>
      </c>
      <c r="G28" s="245">
        <v>85.7</v>
      </c>
      <c r="H28" s="88">
        <v>3017</v>
      </c>
      <c r="I28" s="88">
        <v>2731</v>
      </c>
      <c r="J28" s="245">
        <v>90.5</v>
      </c>
      <c r="K28" s="271">
        <v>3315</v>
      </c>
      <c r="L28" s="271">
        <v>3233</v>
      </c>
      <c r="M28" s="272">
        <f t="shared" si="2"/>
        <v>97.526395173453992</v>
      </c>
    </row>
    <row r="29" spans="1:13" ht="23.25" customHeight="1">
      <c r="A29" s="12">
        <v>17</v>
      </c>
      <c r="B29" s="572" t="s">
        <v>36</v>
      </c>
      <c r="C29" s="573"/>
      <c r="D29" s="2">
        <v>2019</v>
      </c>
      <c r="E29" s="88">
        <v>1264</v>
      </c>
      <c r="F29" s="88">
        <v>830</v>
      </c>
      <c r="G29" s="245">
        <v>65.7</v>
      </c>
      <c r="H29" s="88">
        <v>1322</v>
      </c>
      <c r="I29" s="88">
        <v>1205</v>
      </c>
      <c r="J29" s="245">
        <v>91.15</v>
      </c>
      <c r="K29" s="271">
        <v>1382</v>
      </c>
      <c r="L29" s="271">
        <v>1320</v>
      </c>
      <c r="M29" s="272">
        <f t="shared" si="2"/>
        <v>95.513748191027489</v>
      </c>
    </row>
    <row r="30" spans="1:13" ht="21" customHeight="1">
      <c r="A30" s="12">
        <v>18</v>
      </c>
      <c r="B30" s="572" t="s">
        <v>37</v>
      </c>
      <c r="C30" s="573"/>
      <c r="D30" s="2">
        <v>2020</v>
      </c>
      <c r="E30" s="88">
        <v>1676</v>
      </c>
      <c r="F30" s="88">
        <v>1173</v>
      </c>
      <c r="G30" s="245">
        <v>70</v>
      </c>
      <c r="H30" s="88">
        <v>1744</v>
      </c>
      <c r="I30" s="88">
        <v>1529</v>
      </c>
      <c r="J30" s="245">
        <v>87.6</v>
      </c>
      <c r="K30" s="271">
        <v>1744</v>
      </c>
      <c r="L30" s="271">
        <v>1537</v>
      </c>
      <c r="M30" s="272">
        <f t="shared" si="2"/>
        <v>88.13073394495413</v>
      </c>
    </row>
    <row r="31" spans="1:13" ht="23.25" customHeight="1">
      <c r="A31" s="12">
        <v>19</v>
      </c>
      <c r="B31" s="572" t="s">
        <v>38</v>
      </c>
      <c r="C31" s="573"/>
      <c r="D31" s="2">
        <v>2020</v>
      </c>
      <c r="E31" s="88">
        <v>2305</v>
      </c>
      <c r="F31" s="88">
        <v>2004</v>
      </c>
      <c r="G31" s="245">
        <v>86.97</v>
      </c>
      <c r="H31" s="88">
        <v>2648</v>
      </c>
      <c r="I31" s="88">
        <v>2450</v>
      </c>
      <c r="J31" s="245">
        <v>92.5</v>
      </c>
      <c r="K31" s="271">
        <v>2657</v>
      </c>
      <c r="L31" s="271">
        <v>2454</v>
      </c>
      <c r="M31" s="272">
        <f t="shared" si="2"/>
        <v>92.359804290553257</v>
      </c>
    </row>
    <row r="32" spans="1:13" ht="23.25" customHeight="1">
      <c r="A32" s="12">
        <v>20</v>
      </c>
      <c r="B32" s="572" t="s">
        <v>39</v>
      </c>
      <c r="C32" s="573"/>
      <c r="D32" s="2">
        <v>2020</v>
      </c>
      <c r="E32" s="88">
        <v>1610</v>
      </c>
      <c r="F32" s="88">
        <v>1175</v>
      </c>
      <c r="G32" s="245">
        <v>73</v>
      </c>
      <c r="H32" s="88">
        <v>1646</v>
      </c>
      <c r="I32" s="88">
        <v>1850</v>
      </c>
      <c r="J32" s="245">
        <v>88.87</v>
      </c>
      <c r="K32" s="271">
        <v>1948</v>
      </c>
      <c r="L32" s="271">
        <v>1729</v>
      </c>
      <c r="M32" s="272">
        <f t="shared" si="2"/>
        <v>88.757700205338807</v>
      </c>
    </row>
    <row r="33" spans="1:13" ht="21.75" customHeight="1">
      <c r="A33" s="12">
        <v>21</v>
      </c>
      <c r="B33" s="572" t="s">
        <v>40</v>
      </c>
      <c r="C33" s="573"/>
      <c r="D33" s="2">
        <v>2019</v>
      </c>
      <c r="E33" s="88">
        <v>966</v>
      </c>
      <c r="F33" s="88">
        <v>445</v>
      </c>
      <c r="G33" s="245">
        <v>46</v>
      </c>
      <c r="H33" s="88">
        <v>1037</v>
      </c>
      <c r="I33" s="88">
        <v>899</v>
      </c>
      <c r="J33" s="245">
        <v>86.7</v>
      </c>
      <c r="K33" s="271">
        <v>1153</v>
      </c>
      <c r="L33" s="271">
        <v>1010</v>
      </c>
      <c r="M33" s="272">
        <f t="shared" si="2"/>
        <v>87.597571552471805</v>
      </c>
    </row>
    <row r="34" spans="1:13" ht="21.75" customHeight="1">
      <c r="A34" s="12">
        <v>22</v>
      </c>
      <c r="B34" s="572" t="s">
        <v>41</v>
      </c>
      <c r="C34" s="573"/>
      <c r="D34" s="2">
        <v>2018</v>
      </c>
      <c r="E34" s="88">
        <v>1070</v>
      </c>
      <c r="F34" s="88">
        <v>736</v>
      </c>
      <c r="G34" s="245">
        <v>68.8</v>
      </c>
      <c r="H34" s="88">
        <v>1172</v>
      </c>
      <c r="I34" s="88">
        <v>1121</v>
      </c>
      <c r="J34" s="245">
        <v>96</v>
      </c>
      <c r="K34" s="271">
        <v>1172</v>
      </c>
      <c r="L34" s="271">
        <v>1145</v>
      </c>
      <c r="M34" s="272">
        <f t="shared" si="2"/>
        <v>97.696245733788402</v>
      </c>
    </row>
    <row r="35" spans="1:13" ht="21" customHeight="1">
      <c r="A35" s="12">
        <v>23</v>
      </c>
      <c r="B35" s="572" t="s">
        <v>42</v>
      </c>
      <c r="C35" s="573"/>
      <c r="D35" s="2">
        <v>2020</v>
      </c>
      <c r="E35" s="88">
        <v>1423</v>
      </c>
      <c r="F35" s="88">
        <v>1223</v>
      </c>
      <c r="G35" s="245">
        <v>86</v>
      </c>
      <c r="H35" s="88">
        <v>1599</v>
      </c>
      <c r="I35" s="88">
        <v>1468</v>
      </c>
      <c r="J35" s="245">
        <v>91.8</v>
      </c>
      <c r="K35" s="271">
        <v>1601</v>
      </c>
      <c r="L35" s="271">
        <v>1468</v>
      </c>
      <c r="M35" s="272">
        <f t="shared" si="2"/>
        <v>91.692692067457841</v>
      </c>
    </row>
    <row r="36" spans="1:13" ht="24" customHeight="1">
      <c r="A36" s="12">
        <v>24</v>
      </c>
      <c r="B36" s="572" t="s">
        <v>43</v>
      </c>
      <c r="C36" s="573"/>
      <c r="D36" s="2">
        <v>2013</v>
      </c>
      <c r="E36" s="88">
        <v>1147</v>
      </c>
      <c r="F36" s="88">
        <v>945</v>
      </c>
      <c r="G36" s="343">
        <v>86.7</v>
      </c>
      <c r="H36" s="88">
        <v>1134</v>
      </c>
      <c r="I36" s="88">
        <v>997</v>
      </c>
      <c r="J36" s="245">
        <v>87.9</v>
      </c>
      <c r="K36" s="271">
        <v>1229</v>
      </c>
      <c r="L36" s="271">
        <v>1165</v>
      </c>
      <c r="M36" s="272">
        <f t="shared" si="2"/>
        <v>94.792514239218875</v>
      </c>
    </row>
    <row r="37" spans="1:13" ht="22.5" customHeight="1">
      <c r="A37" s="12">
        <v>25</v>
      </c>
      <c r="B37" s="572" t="s">
        <v>44</v>
      </c>
      <c r="C37" s="573"/>
      <c r="D37" s="2">
        <v>2020</v>
      </c>
      <c r="E37" s="88">
        <v>1054</v>
      </c>
      <c r="F37" s="88">
        <v>841</v>
      </c>
      <c r="G37" s="245">
        <v>79.8</v>
      </c>
      <c r="H37" s="88">
        <v>1154</v>
      </c>
      <c r="I37" s="88">
        <v>1024</v>
      </c>
      <c r="J37" s="245">
        <v>88.7</v>
      </c>
      <c r="K37" s="273">
        <v>1156</v>
      </c>
      <c r="L37" s="271">
        <v>1067</v>
      </c>
      <c r="M37" s="272">
        <f t="shared" si="2"/>
        <v>92.301038062283737</v>
      </c>
    </row>
    <row r="38" spans="1:13" ht="22.5" customHeight="1">
      <c r="A38" s="12">
        <v>26</v>
      </c>
      <c r="B38" s="572" t="s">
        <v>45</v>
      </c>
      <c r="C38" s="573"/>
      <c r="D38" s="2">
        <v>2016</v>
      </c>
      <c r="E38" s="88">
        <v>1418</v>
      </c>
      <c r="F38" s="88">
        <v>1238</v>
      </c>
      <c r="G38" s="245">
        <v>87.4</v>
      </c>
      <c r="H38" s="88">
        <v>1548</v>
      </c>
      <c r="I38" s="88">
        <v>1406</v>
      </c>
      <c r="J38" s="245">
        <v>90.8</v>
      </c>
      <c r="K38" s="271">
        <v>1744</v>
      </c>
      <c r="L38" s="271">
        <v>1662</v>
      </c>
      <c r="M38" s="272">
        <f t="shared" si="2"/>
        <v>95.298165137614674</v>
      </c>
    </row>
    <row r="39" spans="1:13" ht="22.5" customHeight="1">
      <c r="A39" s="12">
        <v>27</v>
      </c>
      <c r="B39" s="642" t="s">
        <v>46</v>
      </c>
      <c r="C39" s="642"/>
      <c r="D39" s="2">
        <v>2013</v>
      </c>
      <c r="E39" s="88">
        <v>1227</v>
      </c>
      <c r="F39" s="88">
        <v>1042</v>
      </c>
      <c r="G39" s="245">
        <v>85</v>
      </c>
      <c r="H39" s="88">
        <v>1197</v>
      </c>
      <c r="I39" s="88">
        <v>1162</v>
      </c>
      <c r="J39" s="245">
        <v>97</v>
      </c>
      <c r="K39" s="271">
        <v>1258</v>
      </c>
      <c r="L39" s="271">
        <v>1226</v>
      </c>
      <c r="M39" s="272">
        <f t="shared" si="2"/>
        <v>97.456279809220973</v>
      </c>
    </row>
    <row r="40" spans="1:13" ht="23.25" customHeight="1">
      <c r="A40" s="568">
        <v>28</v>
      </c>
      <c r="B40" s="643" t="s">
        <v>47</v>
      </c>
      <c r="C40" s="69" t="s">
        <v>47</v>
      </c>
      <c r="D40" s="558">
        <v>2020</v>
      </c>
      <c r="E40" s="88">
        <v>830</v>
      </c>
      <c r="F40" s="88">
        <v>481</v>
      </c>
      <c r="G40" s="245">
        <v>58</v>
      </c>
      <c r="H40" s="777">
        <f>883+1238</f>
        <v>2121</v>
      </c>
      <c r="I40" s="777">
        <f>806+1130</f>
        <v>1936</v>
      </c>
      <c r="J40" s="779">
        <v>91.27</v>
      </c>
      <c r="K40" s="773">
        <v>2194</v>
      </c>
      <c r="L40" s="773">
        <v>1979</v>
      </c>
      <c r="M40" s="775">
        <f>+L40/K40*100</f>
        <v>90.200546946216946</v>
      </c>
    </row>
    <row r="41" spans="1:13" ht="23.25" customHeight="1">
      <c r="A41" s="569"/>
      <c r="B41" s="643"/>
      <c r="C41" s="69" t="s">
        <v>315</v>
      </c>
      <c r="D41" s="559"/>
      <c r="E41" s="88">
        <v>1232</v>
      </c>
      <c r="F41" s="88">
        <v>677</v>
      </c>
      <c r="G41" s="245">
        <v>55</v>
      </c>
      <c r="H41" s="778"/>
      <c r="I41" s="778"/>
      <c r="J41" s="780"/>
      <c r="K41" s="774"/>
      <c r="L41" s="774"/>
      <c r="M41" s="776"/>
    </row>
    <row r="42" spans="1:13" ht="22.5" customHeight="1">
      <c r="A42" s="568">
        <v>29</v>
      </c>
      <c r="B42" s="641" t="s">
        <v>48</v>
      </c>
      <c r="C42" s="11" t="s">
        <v>316</v>
      </c>
      <c r="D42" s="2">
        <v>2014</v>
      </c>
      <c r="E42" s="88">
        <v>1704</v>
      </c>
      <c r="F42" s="88">
        <v>1567</v>
      </c>
      <c r="G42" s="245">
        <v>92</v>
      </c>
      <c r="H42" s="88">
        <v>2207</v>
      </c>
      <c r="I42" s="88">
        <v>2124</v>
      </c>
      <c r="J42" s="245">
        <f>+I42/H42*100</f>
        <v>96.23923878568192</v>
      </c>
      <c r="K42" s="773">
        <v>3657</v>
      </c>
      <c r="L42" s="773">
        <v>3580</v>
      </c>
      <c r="M42" s="775">
        <f>+L42/K42*100</f>
        <v>97.89444900191414</v>
      </c>
    </row>
    <row r="43" spans="1:13" ht="23.25" customHeight="1">
      <c r="A43" s="569"/>
      <c r="B43" s="641"/>
      <c r="C43" s="9" t="s">
        <v>317</v>
      </c>
      <c r="D43" s="2"/>
      <c r="E43" s="88">
        <v>1103</v>
      </c>
      <c r="F43" s="88">
        <v>1069</v>
      </c>
      <c r="G43" s="245">
        <v>97</v>
      </c>
      <c r="H43" s="88"/>
      <c r="I43" s="88"/>
      <c r="J43" s="245"/>
      <c r="K43" s="774"/>
      <c r="L43" s="774">
        <f t="shared" ref="L43" si="3">+K43*M43/100</f>
        <v>0</v>
      </c>
      <c r="M43" s="776"/>
    </row>
  </sheetData>
  <mergeCells count="78">
    <mergeCell ref="B32:C32"/>
    <mergeCell ref="B33:C33"/>
    <mergeCell ref="B34:C34"/>
    <mergeCell ref="B35:C35"/>
    <mergeCell ref="A42:A43"/>
    <mergeCell ref="B42:B43"/>
    <mergeCell ref="B36:C36"/>
    <mergeCell ref="B37:C37"/>
    <mergeCell ref="B38:C38"/>
    <mergeCell ref="B39:C39"/>
    <mergeCell ref="A40:A41"/>
    <mergeCell ref="B40:B41"/>
    <mergeCell ref="B27:C27"/>
    <mergeCell ref="B28:C28"/>
    <mergeCell ref="B29:C29"/>
    <mergeCell ref="B30:C30"/>
    <mergeCell ref="B31:C31"/>
    <mergeCell ref="B22:C22"/>
    <mergeCell ref="B23:C23"/>
    <mergeCell ref="B24:C24"/>
    <mergeCell ref="B25:C25"/>
    <mergeCell ref="B26:C26"/>
    <mergeCell ref="B17:C17"/>
    <mergeCell ref="B18:C18"/>
    <mergeCell ref="A19:A20"/>
    <mergeCell ref="B19:B20"/>
    <mergeCell ref="B21:C21"/>
    <mergeCell ref="B11:C11"/>
    <mergeCell ref="B12:C12"/>
    <mergeCell ref="B13:C13"/>
    <mergeCell ref="B14:C14"/>
    <mergeCell ref="A15:A16"/>
    <mergeCell ref="B15:B16"/>
    <mergeCell ref="A6:A8"/>
    <mergeCell ref="B6:C8"/>
    <mergeCell ref="A9:C9"/>
    <mergeCell ref="H6:J6"/>
    <mergeCell ref="A10:C10"/>
    <mergeCell ref="K6:M6"/>
    <mergeCell ref="A1:B1"/>
    <mergeCell ref="A2:M2"/>
    <mergeCell ref="A3:M3"/>
    <mergeCell ref="A4:M4"/>
    <mergeCell ref="D6:D8"/>
    <mergeCell ref="E7:E8"/>
    <mergeCell ref="F7:F8"/>
    <mergeCell ref="G7:G8"/>
    <mergeCell ref="H7:H8"/>
    <mergeCell ref="I7:I8"/>
    <mergeCell ref="J7:J8"/>
    <mergeCell ref="K7:K8"/>
    <mergeCell ref="L7:L8"/>
    <mergeCell ref="M7:M8"/>
    <mergeCell ref="E6:G6"/>
    <mergeCell ref="D15:D16"/>
    <mergeCell ref="H15:H16"/>
    <mergeCell ref="I15:I16"/>
    <mergeCell ref="J15:J16"/>
    <mergeCell ref="K15:K16"/>
    <mergeCell ref="L15:L16"/>
    <mergeCell ref="M15:M16"/>
    <mergeCell ref="H19:H20"/>
    <mergeCell ref="I19:I20"/>
    <mergeCell ref="J19:J20"/>
    <mergeCell ref="K19:K20"/>
    <mergeCell ref="L19:L20"/>
    <mergeCell ref="M19:M20"/>
    <mergeCell ref="D19:D20"/>
    <mergeCell ref="D40:D41"/>
    <mergeCell ref="L40:L41"/>
    <mergeCell ref="M40:M41"/>
    <mergeCell ref="K42:K43"/>
    <mergeCell ref="L42:L43"/>
    <mergeCell ref="M42:M43"/>
    <mergeCell ref="H40:H41"/>
    <mergeCell ref="I40:I41"/>
    <mergeCell ref="J40:J41"/>
    <mergeCell ref="K40:K41"/>
  </mergeCells>
  <pageMargins left="0.7" right="0.45" top="0.5" bottom="0.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dimension ref="A1:S42"/>
  <sheetViews>
    <sheetView workbookViewId="0">
      <selection activeCell="F22" sqref="F22"/>
    </sheetView>
  </sheetViews>
  <sheetFormatPr defaultRowHeight="18.75"/>
  <cols>
    <col min="1" max="1" width="3.5703125" style="19" customWidth="1"/>
    <col min="2" max="2" width="11.42578125" style="19" customWidth="1"/>
    <col min="3" max="3" width="9.7109375" style="19" customWidth="1"/>
    <col min="4" max="4" width="7.28515625" style="19" customWidth="1"/>
    <col min="5" max="5" width="9" style="19" customWidth="1"/>
    <col min="6" max="6" width="7.5703125" style="19" customWidth="1"/>
    <col min="7" max="7" width="6" style="19" customWidth="1"/>
    <col min="8" max="8" width="8" style="19" customWidth="1"/>
    <col min="9" max="10" width="9.140625" style="19"/>
    <col min="11" max="11" width="6.42578125" style="19" customWidth="1"/>
    <col min="12" max="12" width="8.42578125" style="19" customWidth="1"/>
    <col min="13" max="13" width="7.5703125" style="19" customWidth="1"/>
    <col min="14" max="14" width="6.7109375" style="19" customWidth="1"/>
    <col min="15" max="16" width="9.140625" style="19"/>
    <col min="17" max="17" width="6.5703125" style="19" customWidth="1"/>
    <col min="18" max="16384" width="9.140625" style="19"/>
  </cols>
  <sheetData>
    <row r="1" spans="1:19">
      <c r="A1" s="548" t="s">
        <v>1164</v>
      </c>
      <c r="B1" s="548"/>
      <c r="C1" s="62"/>
    </row>
    <row r="2" spans="1:19" ht="21" customHeight="1">
      <c r="A2" s="550" t="s">
        <v>91</v>
      </c>
      <c r="B2" s="550"/>
      <c r="C2" s="550"/>
      <c r="D2" s="550"/>
      <c r="E2" s="550"/>
      <c r="F2" s="550"/>
      <c r="G2" s="550"/>
      <c r="H2" s="550"/>
      <c r="I2" s="550"/>
      <c r="J2" s="550"/>
      <c r="K2" s="550"/>
      <c r="L2" s="550"/>
      <c r="M2" s="550"/>
      <c r="N2" s="550"/>
      <c r="O2" s="550"/>
      <c r="P2" s="550"/>
      <c r="Q2" s="550"/>
    </row>
    <row r="3" spans="1:19">
      <c r="A3" s="551" t="s">
        <v>1073</v>
      </c>
      <c r="B3" s="551"/>
      <c r="C3" s="551"/>
      <c r="D3" s="551"/>
      <c r="E3" s="551"/>
      <c r="F3" s="551"/>
      <c r="G3" s="551"/>
      <c r="H3" s="551"/>
      <c r="I3" s="551"/>
      <c r="J3" s="551"/>
      <c r="K3" s="551"/>
      <c r="L3" s="551"/>
      <c r="M3" s="551"/>
      <c r="N3" s="551"/>
      <c r="O3" s="551"/>
      <c r="P3" s="551"/>
      <c r="Q3" s="551"/>
    </row>
    <row r="4" spans="1:19" ht="15" customHeight="1"/>
    <row r="5" spans="1:19" ht="38.25" customHeight="1">
      <c r="A5" s="561" t="s">
        <v>0</v>
      </c>
      <c r="B5" s="562" t="s">
        <v>1</v>
      </c>
      <c r="C5" s="563"/>
      <c r="D5" s="560" t="s">
        <v>2</v>
      </c>
      <c r="E5" s="560" t="s">
        <v>92</v>
      </c>
      <c r="F5" s="560"/>
      <c r="G5" s="560"/>
      <c r="H5" s="560" t="s">
        <v>94</v>
      </c>
      <c r="I5" s="560"/>
      <c r="J5" s="560"/>
      <c r="K5" s="560"/>
      <c r="L5" s="560" t="s">
        <v>892</v>
      </c>
      <c r="M5" s="560"/>
      <c r="N5" s="560"/>
      <c r="O5" s="560"/>
      <c r="P5" s="560"/>
      <c r="Q5" s="560"/>
    </row>
    <row r="6" spans="1:19" ht="25.5" customHeight="1">
      <c r="A6" s="561"/>
      <c r="B6" s="564"/>
      <c r="C6" s="565"/>
      <c r="D6" s="560"/>
      <c r="E6" s="560" t="s">
        <v>3</v>
      </c>
      <c r="F6" s="560" t="s">
        <v>93</v>
      </c>
      <c r="G6" s="560" t="s">
        <v>4</v>
      </c>
      <c r="H6" s="560" t="s">
        <v>3</v>
      </c>
      <c r="I6" s="560" t="s">
        <v>95</v>
      </c>
      <c r="J6" s="560" t="s">
        <v>96</v>
      </c>
      <c r="K6" s="560" t="s">
        <v>4</v>
      </c>
      <c r="L6" s="560" t="s">
        <v>97</v>
      </c>
      <c r="M6" s="560"/>
      <c r="N6" s="560"/>
      <c r="O6" s="560" t="s">
        <v>98</v>
      </c>
      <c r="P6" s="560"/>
      <c r="Q6" s="560"/>
    </row>
    <row r="7" spans="1:19" ht="86.25" customHeight="1">
      <c r="A7" s="561"/>
      <c r="B7" s="566"/>
      <c r="C7" s="567"/>
      <c r="D7" s="560"/>
      <c r="E7" s="560"/>
      <c r="F7" s="560"/>
      <c r="G7" s="560"/>
      <c r="H7" s="560"/>
      <c r="I7" s="560"/>
      <c r="J7" s="560"/>
      <c r="K7" s="560"/>
      <c r="L7" s="17" t="s">
        <v>3</v>
      </c>
      <c r="M7" s="17" t="s">
        <v>93</v>
      </c>
      <c r="N7" s="17" t="s">
        <v>4</v>
      </c>
      <c r="O7" s="17" t="s">
        <v>99</v>
      </c>
      <c r="P7" s="17" t="s">
        <v>96</v>
      </c>
      <c r="Q7" s="17" t="s">
        <v>4</v>
      </c>
    </row>
    <row r="8" spans="1:19" ht="24" customHeight="1">
      <c r="A8" s="574" t="s">
        <v>51</v>
      </c>
      <c r="B8" s="575"/>
      <c r="C8" s="576"/>
      <c r="D8" s="80"/>
      <c r="E8" s="359">
        <f>SUM(E10:E42)</f>
        <v>44880</v>
      </c>
      <c r="F8" s="359">
        <f>SUM(F10:F42)</f>
        <v>9595</v>
      </c>
      <c r="G8" s="360">
        <f>F8/E8*100</f>
        <v>21.379233511586452</v>
      </c>
      <c r="H8" s="461" t="s">
        <v>886</v>
      </c>
      <c r="I8" s="461" t="s">
        <v>886</v>
      </c>
      <c r="J8" s="461" t="s">
        <v>886</v>
      </c>
      <c r="K8" s="461" t="s">
        <v>886</v>
      </c>
      <c r="L8" s="359">
        <f>SUM(L10:L41)</f>
        <v>49438</v>
      </c>
      <c r="M8" s="359">
        <f>SUM(M10:M41)</f>
        <v>635</v>
      </c>
      <c r="N8" s="361">
        <f>M8/L8*100</f>
        <v>1.2844370726971155</v>
      </c>
      <c r="O8" s="359">
        <f>SUM(O10:O41)</f>
        <v>49233</v>
      </c>
      <c r="P8" s="359">
        <f>SUM(P10:P41)</f>
        <v>430</v>
      </c>
      <c r="Q8" s="361">
        <f>P8/O8*100</f>
        <v>0.87339792415656159</v>
      </c>
    </row>
    <row r="9" spans="1:19" ht="22.5" customHeight="1">
      <c r="A9" s="574" t="s">
        <v>50</v>
      </c>
      <c r="B9" s="575"/>
      <c r="C9" s="576"/>
      <c r="D9" s="80"/>
      <c r="E9" s="359">
        <f>SUM(E10:E41)</f>
        <v>43777</v>
      </c>
      <c r="F9" s="359">
        <f>SUM(F10:F41)</f>
        <v>9566</v>
      </c>
      <c r="G9" s="360">
        <f>F9/E9*100</f>
        <v>21.851657262946294</v>
      </c>
      <c r="H9" s="462" t="s">
        <v>886</v>
      </c>
      <c r="I9" s="462" t="s">
        <v>886</v>
      </c>
      <c r="J9" s="462" t="s">
        <v>886</v>
      </c>
      <c r="K9" s="463" t="s">
        <v>886</v>
      </c>
      <c r="L9" s="359">
        <f>SUM(L10:L41)</f>
        <v>49438</v>
      </c>
      <c r="M9" s="359">
        <f>SUM(M10:M41)</f>
        <v>635</v>
      </c>
      <c r="N9" s="361">
        <f>M9/L9*100</f>
        <v>1.2844370726971155</v>
      </c>
      <c r="O9" s="359">
        <f>SUM(O10:O41)</f>
        <v>49233</v>
      </c>
      <c r="P9" s="359">
        <f>SUM(P10:P41)</f>
        <v>430</v>
      </c>
      <c r="Q9" s="361">
        <f>P9/O9*100</f>
        <v>0.87339792415656159</v>
      </c>
      <c r="S9" s="320">
        <f>M9-P9</f>
        <v>205</v>
      </c>
    </row>
    <row r="10" spans="1:19">
      <c r="A10" s="12">
        <v>1</v>
      </c>
      <c r="B10" s="572" t="s">
        <v>20</v>
      </c>
      <c r="C10" s="573"/>
      <c r="D10" s="2">
        <v>2019</v>
      </c>
      <c r="E10" s="464">
        <v>1185</v>
      </c>
      <c r="F10" s="464">
        <v>280</v>
      </c>
      <c r="G10" s="264">
        <f>F10/E10*100</f>
        <v>23.628691983122362</v>
      </c>
      <c r="H10" s="464">
        <v>1029</v>
      </c>
      <c r="I10" s="464">
        <v>1024</v>
      </c>
      <c r="J10" s="465">
        <v>41</v>
      </c>
      <c r="K10" s="466">
        <f>J10/I10*100</f>
        <v>4.00390625</v>
      </c>
      <c r="L10" s="464">
        <v>1237</v>
      </c>
      <c r="M10" s="465">
        <v>7</v>
      </c>
      <c r="N10" s="466">
        <f>M10/L10*100</f>
        <v>0.56588520614389648</v>
      </c>
      <c r="O10" s="464">
        <v>1233</v>
      </c>
      <c r="P10" s="465">
        <v>3</v>
      </c>
      <c r="Q10" s="466">
        <f>P10/O10*100</f>
        <v>0.24330900243309003</v>
      </c>
    </row>
    <row r="11" spans="1:19">
      <c r="A11" s="12">
        <v>2</v>
      </c>
      <c r="B11" s="572" t="s">
        <v>21</v>
      </c>
      <c r="C11" s="573"/>
      <c r="D11" s="2">
        <v>2020</v>
      </c>
      <c r="E11" s="464">
        <v>1093</v>
      </c>
      <c r="F11" s="464">
        <v>375</v>
      </c>
      <c r="G11" s="264">
        <f t="shared" ref="G11:G42" si="0">F11/E11*100</f>
        <v>34.309240622140898</v>
      </c>
      <c r="H11" s="464">
        <v>1216</v>
      </c>
      <c r="I11" s="464">
        <v>1211</v>
      </c>
      <c r="J11" s="465">
        <v>27</v>
      </c>
      <c r="K11" s="466">
        <f t="shared" ref="K11:K26" si="1">J11/I11*100</f>
        <v>2.2295623451692816</v>
      </c>
      <c r="L11" s="464">
        <v>1188</v>
      </c>
      <c r="M11" s="465">
        <v>27</v>
      </c>
      <c r="N11" s="466">
        <f t="shared" ref="N11:N39" si="2">M11/L11*100</f>
        <v>2.2727272727272729</v>
      </c>
      <c r="O11" s="464">
        <v>1183</v>
      </c>
      <c r="P11" s="465">
        <v>22</v>
      </c>
      <c r="Q11" s="466">
        <f t="shared" ref="Q11:Q39" si="3">P11/O11*100</f>
        <v>1.8596787827557058</v>
      </c>
    </row>
    <row r="12" spans="1:19">
      <c r="A12" s="12">
        <v>3</v>
      </c>
      <c r="B12" s="572" t="s">
        <v>22</v>
      </c>
      <c r="C12" s="573"/>
      <c r="D12" s="2">
        <v>2020</v>
      </c>
      <c r="E12" s="464">
        <v>1303</v>
      </c>
      <c r="F12" s="464">
        <v>346</v>
      </c>
      <c r="G12" s="264">
        <f t="shared" si="0"/>
        <v>26.554105909439755</v>
      </c>
      <c r="H12" s="464">
        <v>1462</v>
      </c>
      <c r="I12" s="464">
        <v>1459</v>
      </c>
      <c r="J12" s="465">
        <v>15</v>
      </c>
      <c r="K12" s="466">
        <f t="shared" si="1"/>
        <v>1.0281014393420151</v>
      </c>
      <c r="L12" s="464">
        <v>1499</v>
      </c>
      <c r="M12" s="465">
        <v>16</v>
      </c>
      <c r="N12" s="466">
        <f t="shared" si="2"/>
        <v>1.0673782521681119</v>
      </c>
      <c r="O12" s="464">
        <v>1496</v>
      </c>
      <c r="P12" s="465">
        <v>13</v>
      </c>
      <c r="Q12" s="466">
        <f>P12/O12*100</f>
        <v>0.86898395721925137</v>
      </c>
    </row>
    <row r="13" spans="1:19">
      <c r="A13" s="12">
        <v>4</v>
      </c>
      <c r="B13" s="572" t="s">
        <v>23</v>
      </c>
      <c r="C13" s="573"/>
      <c r="D13" s="2">
        <v>2020</v>
      </c>
      <c r="E13" s="464">
        <v>1075</v>
      </c>
      <c r="F13" s="464">
        <v>239</v>
      </c>
      <c r="G13" s="467">
        <f t="shared" si="0"/>
        <v>22.232558139534884</v>
      </c>
      <c r="H13" s="464">
        <v>1133</v>
      </c>
      <c r="I13" s="464">
        <v>1132</v>
      </c>
      <c r="J13" s="465">
        <v>13</v>
      </c>
      <c r="K13" s="466">
        <f t="shared" si="1"/>
        <v>1.1484098939929328</v>
      </c>
      <c r="L13" s="464">
        <v>1140</v>
      </c>
      <c r="M13" s="468">
        <v>0</v>
      </c>
      <c r="N13" s="469">
        <v>0</v>
      </c>
      <c r="O13" s="470">
        <v>1140</v>
      </c>
      <c r="P13" s="468">
        <v>0</v>
      </c>
      <c r="Q13" s="469">
        <v>0</v>
      </c>
    </row>
    <row r="14" spans="1:19">
      <c r="A14" s="568">
        <v>5</v>
      </c>
      <c r="B14" s="570" t="s">
        <v>24</v>
      </c>
      <c r="C14" s="280" t="s">
        <v>24</v>
      </c>
      <c r="D14" s="558">
        <v>2020</v>
      </c>
      <c r="E14" s="464">
        <v>1164</v>
      </c>
      <c r="F14" s="464">
        <v>286</v>
      </c>
      <c r="G14" s="264">
        <f t="shared" si="0"/>
        <v>24.570446735395187</v>
      </c>
      <c r="H14" s="552">
        <v>1897</v>
      </c>
      <c r="I14" s="552">
        <v>1891</v>
      </c>
      <c r="J14" s="556">
        <v>20</v>
      </c>
      <c r="K14" s="554">
        <f t="shared" si="1"/>
        <v>1.0576414595452142</v>
      </c>
      <c r="L14" s="552">
        <v>1901</v>
      </c>
      <c r="M14" s="556">
        <v>14</v>
      </c>
      <c r="N14" s="554">
        <f t="shared" si="2"/>
        <v>0.73645449763282478</v>
      </c>
      <c r="O14" s="552">
        <v>1898</v>
      </c>
      <c r="P14" s="556">
        <v>11</v>
      </c>
      <c r="Q14" s="554">
        <f t="shared" si="3"/>
        <v>0.57955742887249739</v>
      </c>
    </row>
    <row r="15" spans="1:19">
      <c r="A15" s="569"/>
      <c r="B15" s="571"/>
      <c r="C15" s="280" t="s">
        <v>312</v>
      </c>
      <c r="D15" s="559"/>
      <c r="E15" s="464">
        <v>620</v>
      </c>
      <c r="F15" s="464">
        <v>141</v>
      </c>
      <c r="G15" s="264">
        <f t="shared" si="0"/>
        <v>22.741935483870968</v>
      </c>
      <c r="H15" s="553"/>
      <c r="I15" s="553"/>
      <c r="J15" s="557"/>
      <c r="K15" s="555"/>
      <c r="L15" s="553"/>
      <c r="M15" s="557"/>
      <c r="N15" s="555"/>
      <c r="O15" s="553"/>
      <c r="P15" s="557"/>
      <c r="Q15" s="555"/>
    </row>
    <row r="16" spans="1:19">
      <c r="A16" s="12">
        <v>6</v>
      </c>
      <c r="B16" s="572" t="s">
        <v>25</v>
      </c>
      <c r="C16" s="573"/>
      <c r="D16" s="2">
        <v>2020</v>
      </c>
      <c r="E16" s="464">
        <v>951</v>
      </c>
      <c r="F16" s="464">
        <v>84</v>
      </c>
      <c r="G16" s="264">
        <f t="shared" si="0"/>
        <v>8.8328075709779181</v>
      </c>
      <c r="H16" s="464">
        <v>1099</v>
      </c>
      <c r="I16" s="464">
        <v>1096</v>
      </c>
      <c r="J16" s="465">
        <v>14</v>
      </c>
      <c r="K16" s="466">
        <f t="shared" si="1"/>
        <v>1.2773722627737227</v>
      </c>
      <c r="L16" s="464">
        <v>1107</v>
      </c>
      <c r="M16" s="465">
        <v>14</v>
      </c>
      <c r="N16" s="466">
        <f t="shared" si="2"/>
        <v>1.2646793134598013</v>
      </c>
      <c r="O16" s="464">
        <v>1104</v>
      </c>
      <c r="P16" s="465">
        <v>11</v>
      </c>
      <c r="Q16" s="466">
        <f t="shared" si="3"/>
        <v>0.99637681159420277</v>
      </c>
    </row>
    <row r="17" spans="1:17">
      <c r="A17" s="12">
        <v>7</v>
      </c>
      <c r="B17" s="572" t="s">
        <v>26</v>
      </c>
      <c r="C17" s="573"/>
      <c r="D17" s="2">
        <v>2015</v>
      </c>
      <c r="E17" s="464">
        <v>1265</v>
      </c>
      <c r="F17" s="464">
        <v>194</v>
      </c>
      <c r="G17" s="264">
        <f t="shared" si="0"/>
        <v>15.335968379446641</v>
      </c>
      <c r="H17" s="464">
        <v>1286</v>
      </c>
      <c r="I17" s="464">
        <v>1244</v>
      </c>
      <c r="J17" s="465">
        <v>52</v>
      </c>
      <c r="K17" s="466">
        <f t="shared" si="1"/>
        <v>4.180064308681672</v>
      </c>
      <c r="L17" s="464">
        <v>1326</v>
      </c>
      <c r="M17" s="465">
        <v>20</v>
      </c>
      <c r="N17" s="466">
        <f t="shared" si="2"/>
        <v>1.5082956259426847</v>
      </c>
      <c r="O17" s="464">
        <v>1319</v>
      </c>
      <c r="P17" s="465">
        <v>13</v>
      </c>
      <c r="Q17" s="466">
        <f t="shared" si="3"/>
        <v>0.98559514783927216</v>
      </c>
    </row>
    <row r="18" spans="1:17">
      <c r="A18" s="568">
        <v>8</v>
      </c>
      <c r="B18" s="570" t="s">
        <v>27</v>
      </c>
      <c r="C18" s="280" t="s">
        <v>313</v>
      </c>
      <c r="D18" s="558">
        <v>2020</v>
      </c>
      <c r="E18" s="464">
        <v>1692</v>
      </c>
      <c r="F18" s="464">
        <v>557</v>
      </c>
      <c r="G18" s="264">
        <f t="shared" si="0"/>
        <v>32.919621749408982</v>
      </c>
      <c r="H18" s="552">
        <v>2512</v>
      </c>
      <c r="I18" s="552">
        <v>2499</v>
      </c>
      <c r="J18" s="556">
        <v>54</v>
      </c>
      <c r="K18" s="554">
        <f t="shared" si="1"/>
        <v>2.1608643457382954</v>
      </c>
      <c r="L18" s="552">
        <v>2564</v>
      </c>
      <c r="M18" s="556">
        <v>26</v>
      </c>
      <c r="N18" s="554">
        <f t="shared" si="2"/>
        <v>1.014040561622465</v>
      </c>
      <c r="O18" s="552">
        <v>2561</v>
      </c>
      <c r="P18" s="556">
        <v>23</v>
      </c>
      <c r="Q18" s="554">
        <f t="shared" si="3"/>
        <v>0.89808668488871535</v>
      </c>
    </row>
    <row r="19" spans="1:17">
      <c r="A19" s="569"/>
      <c r="B19" s="571"/>
      <c r="C19" s="280" t="s">
        <v>314</v>
      </c>
      <c r="D19" s="559"/>
      <c r="E19" s="464">
        <v>827</v>
      </c>
      <c r="F19" s="464">
        <v>206</v>
      </c>
      <c r="G19" s="264">
        <f t="shared" si="0"/>
        <v>24.909310761789602</v>
      </c>
      <c r="H19" s="553"/>
      <c r="I19" s="553"/>
      <c r="J19" s="557"/>
      <c r="K19" s="555"/>
      <c r="L19" s="553"/>
      <c r="M19" s="557"/>
      <c r="N19" s="555"/>
      <c r="O19" s="553"/>
      <c r="P19" s="557"/>
      <c r="Q19" s="555"/>
    </row>
    <row r="20" spans="1:17">
      <c r="A20" s="12">
        <v>9</v>
      </c>
      <c r="B20" s="572" t="s">
        <v>28</v>
      </c>
      <c r="C20" s="573"/>
      <c r="D20" s="2">
        <v>2017</v>
      </c>
      <c r="E20" s="464">
        <v>1400</v>
      </c>
      <c r="F20" s="464">
        <v>320</v>
      </c>
      <c r="G20" s="264">
        <v>23.121387283236995</v>
      </c>
      <c r="H20" s="464">
        <v>1360</v>
      </c>
      <c r="I20" s="464">
        <v>1357</v>
      </c>
      <c r="J20" s="465">
        <v>63</v>
      </c>
      <c r="K20" s="466">
        <v>4.6425939572586588</v>
      </c>
      <c r="L20" s="464">
        <v>1507</v>
      </c>
      <c r="M20" s="465">
        <v>15</v>
      </c>
      <c r="N20" s="466">
        <f t="shared" si="2"/>
        <v>0.9953550099535502</v>
      </c>
      <c r="O20" s="464">
        <v>1504</v>
      </c>
      <c r="P20" s="465">
        <v>12</v>
      </c>
      <c r="Q20" s="466">
        <f t="shared" si="3"/>
        <v>0.7978723404255319</v>
      </c>
    </row>
    <row r="21" spans="1:17">
      <c r="A21" s="12">
        <v>10</v>
      </c>
      <c r="B21" s="572" t="s">
        <v>29</v>
      </c>
      <c r="C21" s="573"/>
      <c r="D21" s="2">
        <v>2014</v>
      </c>
      <c r="E21" s="464">
        <v>1535</v>
      </c>
      <c r="F21" s="464">
        <v>363</v>
      </c>
      <c r="G21" s="264">
        <f t="shared" si="0"/>
        <v>23.648208469055373</v>
      </c>
      <c r="H21" s="464">
        <v>1647</v>
      </c>
      <c r="I21" s="464">
        <v>1647</v>
      </c>
      <c r="J21" s="465">
        <v>64</v>
      </c>
      <c r="K21" s="466">
        <f t="shared" si="1"/>
        <v>3.8858530661809354</v>
      </c>
      <c r="L21" s="464">
        <v>1703</v>
      </c>
      <c r="M21" s="465">
        <v>21</v>
      </c>
      <c r="N21" s="466">
        <f t="shared" si="2"/>
        <v>1.2331180270111568</v>
      </c>
      <c r="O21" s="464">
        <v>1696</v>
      </c>
      <c r="P21" s="465">
        <v>14</v>
      </c>
      <c r="Q21" s="466">
        <f t="shared" si="3"/>
        <v>0.82547169811320753</v>
      </c>
    </row>
    <row r="22" spans="1:17">
      <c r="A22" s="12">
        <v>11</v>
      </c>
      <c r="B22" s="572" t="s">
        <v>30</v>
      </c>
      <c r="C22" s="573"/>
      <c r="D22" s="2">
        <v>2019</v>
      </c>
      <c r="E22" s="464">
        <v>1469</v>
      </c>
      <c r="F22" s="464">
        <v>273</v>
      </c>
      <c r="G22" s="264">
        <f t="shared" si="0"/>
        <v>18.584070796460178</v>
      </c>
      <c r="H22" s="464">
        <v>1797</v>
      </c>
      <c r="I22" s="464">
        <v>1748</v>
      </c>
      <c r="J22" s="465">
        <v>44</v>
      </c>
      <c r="K22" s="466">
        <f t="shared" si="1"/>
        <v>2.5171624713958809</v>
      </c>
      <c r="L22" s="464">
        <v>1715</v>
      </c>
      <c r="M22" s="465">
        <v>41</v>
      </c>
      <c r="N22" s="466">
        <f t="shared" si="2"/>
        <v>2.3906705539358599</v>
      </c>
      <c r="O22" s="464">
        <v>1697</v>
      </c>
      <c r="P22" s="465">
        <v>23</v>
      </c>
      <c r="Q22" s="466">
        <f t="shared" si="3"/>
        <v>1.3553329404832055</v>
      </c>
    </row>
    <row r="23" spans="1:17">
      <c r="A23" s="12">
        <v>12</v>
      </c>
      <c r="B23" s="572" t="s">
        <v>31</v>
      </c>
      <c r="C23" s="573"/>
      <c r="D23" s="2">
        <v>2015</v>
      </c>
      <c r="E23" s="464">
        <v>1484</v>
      </c>
      <c r="F23" s="464">
        <v>377</v>
      </c>
      <c r="G23" s="264">
        <f t="shared" si="0"/>
        <v>25.404312668463614</v>
      </c>
      <c r="H23" s="464">
        <v>1703</v>
      </c>
      <c r="I23" s="464">
        <v>1690</v>
      </c>
      <c r="J23" s="465">
        <v>67</v>
      </c>
      <c r="K23" s="466">
        <f t="shared" si="1"/>
        <v>3.9644970414201182</v>
      </c>
      <c r="L23" s="464">
        <v>1565</v>
      </c>
      <c r="M23" s="465">
        <v>30</v>
      </c>
      <c r="N23" s="466">
        <f t="shared" si="2"/>
        <v>1.9169329073482428</v>
      </c>
      <c r="O23" s="464">
        <v>1560</v>
      </c>
      <c r="P23" s="465">
        <v>25</v>
      </c>
      <c r="Q23" s="466">
        <f t="shared" si="3"/>
        <v>1.6025641025641024</v>
      </c>
    </row>
    <row r="24" spans="1:17">
      <c r="A24" s="12">
        <v>13</v>
      </c>
      <c r="B24" s="572" t="s">
        <v>32</v>
      </c>
      <c r="C24" s="573"/>
      <c r="D24" s="2">
        <v>2016</v>
      </c>
      <c r="E24" s="464">
        <v>1362</v>
      </c>
      <c r="F24" s="464">
        <v>276</v>
      </c>
      <c r="G24" s="264">
        <f t="shared" si="0"/>
        <v>20.264317180616739</v>
      </c>
      <c r="H24" s="464">
        <v>1108</v>
      </c>
      <c r="I24" s="464">
        <v>1095</v>
      </c>
      <c r="J24" s="465">
        <v>37</v>
      </c>
      <c r="K24" s="466">
        <f t="shared" si="1"/>
        <v>3.3789954337899544</v>
      </c>
      <c r="L24" s="464">
        <v>1185</v>
      </c>
      <c r="M24" s="465">
        <v>12</v>
      </c>
      <c r="N24" s="466">
        <f t="shared" si="2"/>
        <v>1.0126582278481013</v>
      </c>
      <c r="O24" s="464">
        <v>1179</v>
      </c>
      <c r="P24" s="465">
        <v>6</v>
      </c>
      <c r="Q24" s="466">
        <f t="shared" si="3"/>
        <v>0.5089058524173028</v>
      </c>
    </row>
    <row r="25" spans="1:17">
      <c r="A25" s="12">
        <v>14</v>
      </c>
      <c r="B25" s="572" t="s">
        <v>33</v>
      </c>
      <c r="C25" s="573"/>
      <c r="D25" s="2">
        <v>2017</v>
      </c>
      <c r="E25" s="464">
        <v>1579</v>
      </c>
      <c r="F25" s="464">
        <v>225</v>
      </c>
      <c r="G25" s="264">
        <f t="shared" si="0"/>
        <v>14.249525015832806</v>
      </c>
      <c r="H25" s="464">
        <v>1489</v>
      </c>
      <c r="I25" s="464">
        <v>1480</v>
      </c>
      <c r="J25" s="465">
        <v>60</v>
      </c>
      <c r="K25" s="466">
        <f t="shared" si="1"/>
        <v>4.0540540540540544</v>
      </c>
      <c r="L25" s="464">
        <v>1519</v>
      </c>
      <c r="M25" s="465">
        <v>22</v>
      </c>
      <c r="N25" s="466">
        <f t="shared" si="2"/>
        <v>1.4483212639894667</v>
      </c>
      <c r="O25" s="464">
        <v>1512</v>
      </c>
      <c r="P25" s="465">
        <v>15</v>
      </c>
      <c r="Q25" s="466">
        <f t="shared" si="3"/>
        <v>0.99206349206349198</v>
      </c>
    </row>
    <row r="26" spans="1:17">
      <c r="A26" s="12">
        <v>15</v>
      </c>
      <c r="B26" s="572" t="s">
        <v>34</v>
      </c>
      <c r="C26" s="573"/>
      <c r="D26" s="2">
        <v>2017</v>
      </c>
      <c r="E26" s="464">
        <v>1906</v>
      </c>
      <c r="F26" s="464">
        <v>286</v>
      </c>
      <c r="G26" s="264">
        <f t="shared" si="0"/>
        <v>15.005246589716684</v>
      </c>
      <c r="H26" s="464">
        <v>1913</v>
      </c>
      <c r="I26" s="464">
        <v>1880</v>
      </c>
      <c r="J26" s="465">
        <v>91</v>
      </c>
      <c r="K26" s="466">
        <f t="shared" si="1"/>
        <v>4.8404255319148941</v>
      </c>
      <c r="L26" s="464">
        <v>2072</v>
      </c>
      <c r="M26" s="465">
        <v>27</v>
      </c>
      <c r="N26" s="466">
        <f t="shared" si="2"/>
        <v>1.303088803088803</v>
      </c>
      <c r="O26" s="464">
        <v>2065</v>
      </c>
      <c r="P26" s="465">
        <v>20</v>
      </c>
      <c r="Q26" s="466">
        <f t="shared" si="3"/>
        <v>0.96852300242130751</v>
      </c>
    </row>
    <row r="27" spans="1:17">
      <c r="A27" s="12">
        <v>16</v>
      </c>
      <c r="B27" s="572" t="s">
        <v>35</v>
      </c>
      <c r="C27" s="573"/>
      <c r="D27" s="2">
        <v>2016</v>
      </c>
      <c r="E27" s="464">
        <v>2941</v>
      </c>
      <c r="F27" s="464">
        <v>397</v>
      </c>
      <c r="G27" s="264">
        <f t="shared" si="0"/>
        <v>13.498809928595715</v>
      </c>
      <c r="H27" s="464">
        <v>3352</v>
      </c>
      <c r="I27" s="138">
        <v>186</v>
      </c>
      <c r="J27" s="138">
        <v>91</v>
      </c>
      <c r="K27" s="138">
        <v>5.55</v>
      </c>
      <c r="L27" s="464">
        <v>3315</v>
      </c>
      <c r="M27" s="465">
        <v>39</v>
      </c>
      <c r="N27" s="466">
        <v>1.2444444444444445</v>
      </c>
      <c r="O27" s="464">
        <v>3305</v>
      </c>
      <c r="P27" s="465">
        <v>29</v>
      </c>
      <c r="Q27" s="466">
        <v>0.86258179654967282</v>
      </c>
    </row>
    <row r="28" spans="1:17">
      <c r="A28" s="12">
        <v>17</v>
      </c>
      <c r="B28" s="572" t="s">
        <v>36</v>
      </c>
      <c r="C28" s="573"/>
      <c r="D28" s="2">
        <v>2019</v>
      </c>
      <c r="E28" s="464">
        <v>1264</v>
      </c>
      <c r="F28" s="464">
        <v>223</v>
      </c>
      <c r="G28" s="264">
        <f t="shared" si="0"/>
        <v>17.64240506329114</v>
      </c>
      <c r="H28" s="464">
        <v>1322</v>
      </c>
      <c r="I28" s="464">
        <v>1320</v>
      </c>
      <c r="J28" s="465">
        <v>46</v>
      </c>
      <c r="K28" s="466">
        <f>J28/I28*100</f>
        <v>3.4848484848484853</v>
      </c>
      <c r="L28" s="464">
        <v>1382</v>
      </c>
      <c r="M28" s="465">
        <v>19</v>
      </c>
      <c r="N28" s="466">
        <f t="shared" si="2"/>
        <v>1.3748191027496381</v>
      </c>
      <c r="O28" s="464">
        <v>1377</v>
      </c>
      <c r="P28" s="465">
        <v>14</v>
      </c>
      <c r="Q28" s="466">
        <f t="shared" si="3"/>
        <v>1.0167029774872911</v>
      </c>
    </row>
    <row r="29" spans="1:17">
      <c r="A29" s="12">
        <v>18</v>
      </c>
      <c r="B29" s="572" t="s">
        <v>37</v>
      </c>
      <c r="C29" s="573"/>
      <c r="D29" s="2">
        <v>2020</v>
      </c>
      <c r="E29" s="464">
        <v>1676</v>
      </c>
      <c r="F29" s="464">
        <v>304</v>
      </c>
      <c r="G29" s="264">
        <f t="shared" si="0"/>
        <v>18.138424821002385</v>
      </c>
      <c r="H29" s="464">
        <v>1744</v>
      </c>
      <c r="I29" s="464">
        <v>1737</v>
      </c>
      <c r="J29" s="465">
        <v>21</v>
      </c>
      <c r="K29" s="466">
        <f t="shared" ref="K29:K39" si="4">J29/I29*100</f>
        <v>1.2089810017271159</v>
      </c>
      <c r="L29" s="464">
        <v>1744</v>
      </c>
      <c r="M29" s="465">
        <v>28</v>
      </c>
      <c r="N29" s="466">
        <f t="shared" si="2"/>
        <v>1.6055045871559634</v>
      </c>
      <c r="O29" s="464">
        <v>1737</v>
      </c>
      <c r="P29" s="465">
        <v>21</v>
      </c>
      <c r="Q29" s="466">
        <f t="shared" si="3"/>
        <v>1.2089810017271159</v>
      </c>
    </row>
    <row r="30" spans="1:17">
      <c r="A30" s="12">
        <v>19</v>
      </c>
      <c r="B30" s="572" t="s">
        <v>38</v>
      </c>
      <c r="C30" s="573"/>
      <c r="D30" s="2">
        <v>2020</v>
      </c>
      <c r="E30" s="464">
        <v>2305</v>
      </c>
      <c r="F30" s="464">
        <v>673</v>
      </c>
      <c r="G30" s="264">
        <f t="shared" si="0"/>
        <v>29.197396963123644</v>
      </c>
      <c r="H30" s="464">
        <v>2648</v>
      </c>
      <c r="I30" s="464">
        <v>2622</v>
      </c>
      <c r="J30" s="465">
        <v>54</v>
      </c>
      <c r="K30" s="466">
        <f t="shared" si="4"/>
        <v>2.0594965675057209</v>
      </c>
      <c r="L30" s="464">
        <v>2657</v>
      </c>
      <c r="M30" s="465">
        <v>65</v>
      </c>
      <c r="N30" s="466">
        <f t="shared" si="2"/>
        <v>2.4463680843056079</v>
      </c>
      <c r="O30" s="464">
        <v>2630</v>
      </c>
      <c r="P30" s="465">
        <v>38</v>
      </c>
      <c r="Q30" s="466">
        <f t="shared" si="3"/>
        <v>1.4448669201520912</v>
      </c>
    </row>
    <row r="31" spans="1:17">
      <c r="A31" s="12">
        <v>20</v>
      </c>
      <c r="B31" s="572" t="s">
        <v>39</v>
      </c>
      <c r="C31" s="573"/>
      <c r="D31" s="2">
        <v>2020</v>
      </c>
      <c r="E31" s="464">
        <v>1610</v>
      </c>
      <c r="F31" s="464">
        <v>788</v>
      </c>
      <c r="G31" s="264">
        <f t="shared" si="0"/>
        <v>48.944099378881987</v>
      </c>
      <c r="H31" s="464">
        <v>1850</v>
      </c>
      <c r="I31" s="464">
        <v>1839</v>
      </c>
      <c r="J31" s="465">
        <v>44</v>
      </c>
      <c r="K31" s="466">
        <f t="shared" si="4"/>
        <v>2.392604676454595</v>
      </c>
      <c r="L31" s="464">
        <v>1948</v>
      </c>
      <c r="M31" s="465">
        <v>32</v>
      </c>
      <c r="N31" s="466">
        <f t="shared" si="2"/>
        <v>1.6427104722792609</v>
      </c>
      <c r="O31" s="464">
        <v>1940</v>
      </c>
      <c r="P31" s="465">
        <v>24</v>
      </c>
      <c r="Q31" s="466">
        <f t="shared" si="3"/>
        <v>1.2371134020618557</v>
      </c>
    </row>
    <row r="32" spans="1:17">
      <c r="A32" s="12">
        <v>21</v>
      </c>
      <c r="B32" s="572" t="s">
        <v>40</v>
      </c>
      <c r="C32" s="573"/>
      <c r="D32" s="2">
        <v>2019</v>
      </c>
      <c r="E32" s="464">
        <v>966</v>
      </c>
      <c r="F32" s="464">
        <v>258</v>
      </c>
      <c r="G32" s="264">
        <f t="shared" si="0"/>
        <v>26.70807453416149</v>
      </c>
      <c r="H32" s="464">
        <v>1180</v>
      </c>
      <c r="I32" s="464">
        <v>1174</v>
      </c>
      <c r="J32" s="465">
        <v>33</v>
      </c>
      <c r="K32" s="466">
        <f t="shared" si="4"/>
        <v>2.8109028960817719</v>
      </c>
      <c r="L32" s="464">
        <v>1153</v>
      </c>
      <c r="M32" s="465">
        <v>11</v>
      </c>
      <c r="N32" s="466">
        <f t="shared" si="2"/>
        <v>0.95403295750216832</v>
      </c>
      <c r="O32" s="464">
        <v>1149</v>
      </c>
      <c r="P32" s="465">
        <v>7</v>
      </c>
      <c r="Q32" s="466">
        <f t="shared" si="3"/>
        <v>0.6092254134029591</v>
      </c>
    </row>
    <row r="33" spans="1:17">
      <c r="A33" s="12">
        <v>22</v>
      </c>
      <c r="B33" s="572" t="s">
        <v>41</v>
      </c>
      <c r="C33" s="573"/>
      <c r="D33" s="2">
        <v>2018</v>
      </c>
      <c r="E33" s="464">
        <v>1070</v>
      </c>
      <c r="F33" s="464">
        <v>317</v>
      </c>
      <c r="G33" s="264">
        <f t="shared" si="0"/>
        <v>29.626168224299064</v>
      </c>
      <c r="H33" s="464">
        <v>1172</v>
      </c>
      <c r="I33" s="464">
        <v>1149</v>
      </c>
      <c r="J33" s="465">
        <v>22</v>
      </c>
      <c r="K33" s="466">
        <f t="shared" si="4"/>
        <v>1.9147084421235856</v>
      </c>
      <c r="L33" s="464">
        <v>1172</v>
      </c>
      <c r="M33" s="465">
        <v>24</v>
      </c>
      <c r="N33" s="466">
        <f t="shared" si="2"/>
        <v>2.0477815699658701</v>
      </c>
      <c r="O33" s="464">
        <v>1160</v>
      </c>
      <c r="P33" s="465">
        <v>12</v>
      </c>
      <c r="Q33" s="466">
        <f t="shared" si="3"/>
        <v>1.0344827586206897</v>
      </c>
    </row>
    <row r="34" spans="1:17">
      <c r="A34" s="12">
        <v>23</v>
      </c>
      <c r="B34" s="572" t="s">
        <v>42</v>
      </c>
      <c r="C34" s="573"/>
      <c r="D34" s="2">
        <v>2020</v>
      </c>
      <c r="E34" s="464">
        <v>1423</v>
      </c>
      <c r="F34" s="464">
        <v>520</v>
      </c>
      <c r="G34" s="264">
        <f t="shared" si="0"/>
        <v>36.542515811665496</v>
      </c>
      <c r="H34" s="464">
        <v>1599</v>
      </c>
      <c r="I34" s="464">
        <v>1580</v>
      </c>
      <c r="J34" s="465">
        <v>20</v>
      </c>
      <c r="K34" s="466">
        <f t="shared" si="4"/>
        <v>1.2658227848101267</v>
      </c>
      <c r="L34" s="464">
        <v>1601</v>
      </c>
      <c r="M34" s="465">
        <v>26</v>
      </c>
      <c r="N34" s="466">
        <f t="shared" si="2"/>
        <v>1.6239850093691444</v>
      </c>
      <c r="O34" s="464">
        <v>1580</v>
      </c>
      <c r="P34" s="465">
        <v>5</v>
      </c>
      <c r="Q34" s="466">
        <f t="shared" si="3"/>
        <v>0.31645569620253167</v>
      </c>
    </row>
    <row r="35" spans="1:17">
      <c r="A35" s="12">
        <v>24</v>
      </c>
      <c r="B35" s="572" t="s">
        <v>43</v>
      </c>
      <c r="C35" s="573"/>
      <c r="D35" s="2">
        <v>2013</v>
      </c>
      <c r="E35" s="464">
        <v>1147</v>
      </c>
      <c r="F35" s="464">
        <v>84</v>
      </c>
      <c r="G35" s="264">
        <f t="shared" si="0"/>
        <v>7.3234524847428064</v>
      </c>
      <c r="H35" s="464">
        <v>1134</v>
      </c>
      <c r="I35" s="464">
        <v>1124</v>
      </c>
      <c r="J35" s="465">
        <v>54</v>
      </c>
      <c r="K35" s="466">
        <f t="shared" si="4"/>
        <v>4.8042704626334514</v>
      </c>
      <c r="L35" s="464">
        <v>1229</v>
      </c>
      <c r="M35" s="465">
        <v>4</v>
      </c>
      <c r="N35" s="466">
        <f t="shared" si="2"/>
        <v>0.32546786004882017</v>
      </c>
      <c r="O35" s="464">
        <v>1226</v>
      </c>
      <c r="P35" s="465">
        <v>1</v>
      </c>
      <c r="Q35" s="466">
        <f t="shared" si="3"/>
        <v>8.1566068515497553E-2</v>
      </c>
    </row>
    <row r="36" spans="1:17">
      <c r="A36" s="12">
        <v>25</v>
      </c>
      <c r="B36" s="572" t="s">
        <v>44</v>
      </c>
      <c r="C36" s="573"/>
      <c r="D36" s="2">
        <v>2020</v>
      </c>
      <c r="E36" s="464">
        <v>1054</v>
      </c>
      <c r="F36" s="464">
        <v>120</v>
      </c>
      <c r="G36" s="264">
        <f t="shared" si="0"/>
        <v>11.385199240986717</v>
      </c>
      <c r="H36" s="464">
        <v>1154</v>
      </c>
      <c r="I36" s="464">
        <v>1153</v>
      </c>
      <c r="J36" s="465">
        <v>21</v>
      </c>
      <c r="K36" s="466">
        <f t="shared" si="4"/>
        <v>1.8213356461405028</v>
      </c>
      <c r="L36" s="464">
        <v>1156</v>
      </c>
      <c r="M36" s="465">
        <v>19</v>
      </c>
      <c r="N36" s="466">
        <f t="shared" si="2"/>
        <v>1.6435986159169549</v>
      </c>
      <c r="O36" s="464">
        <v>1153</v>
      </c>
      <c r="P36" s="465">
        <v>16</v>
      </c>
      <c r="Q36" s="466">
        <f t="shared" si="3"/>
        <v>1.3876843018213356</v>
      </c>
    </row>
    <row r="37" spans="1:17">
      <c r="A37" s="12">
        <v>26</v>
      </c>
      <c r="B37" s="572" t="s">
        <v>45</v>
      </c>
      <c r="C37" s="573"/>
      <c r="D37" s="2">
        <v>2016</v>
      </c>
      <c r="E37" s="464">
        <v>1418</v>
      </c>
      <c r="F37" s="464">
        <v>177</v>
      </c>
      <c r="G37" s="264">
        <f t="shared" si="0"/>
        <v>12.482369534555712</v>
      </c>
      <c r="H37" s="464">
        <v>1542</v>
      </c>
      <c r="I37" s="464">
        <v>1511</v>
      </c>
      <c r="J37" s="465">
        <v>46</v>
      </c>
      <c r="K37" s="466">
        <f t="shared" si="4"/>
        <v>3.0443414956982129</v>
      </c>
      <c r="L37" s="464">
        <v>1744</v>
      </c>
      <c r="M37" s="465">
        <v>10</v>
      </c>
      <c r="N37" s="466">
        <f t="shared" si="2"/>
        <v>0.57339449541284404</v>
      </c>
      <c r="O37" s="464">
        <v>1740</v>
      </c>
      <c r="P37" s="465">
        <v>6</v>
      </c>
      <c r="Q37" s="466">
        <f t="shared" si="3"/>
        <v>0.34482758620689657</v>
      </c>
    </row>
    <row r="38" spans="1:17">
      <c r="A38" s="12">
        <v>27</v>
      </c>
      <c r="B38" s="572" t="s">
        <v>46</v>
      </c>
      <c r="C38" s="573"/>
      <c r="D38" s="2">
        <v>2013</v>
      </c>
      <c r="E38" s="464">
        <v>1227</v>
      </c>
      <c r="F38" s="464">
        <v>96</v>
      </c>
      <c r="G38" s="264">
        <f t="shared" si="0"/>
        <v>7.8239608801955987</v>
      </c>
      <c r="H38" s="464">
        <v>1280</v>
      </c>
      <c r="I38" s="464">
        <v>1273</v>
      </c>
      <c r="J38" s="465">
        <v>30</v>
      </c>
      <c r="K38" s="466">
        <f t="shared" si="4"/>
        <v>2.356637863315004</v>
      </c>
      <c r="L38" s="464">
        <v>1258</v>
      </c>
      <c r="M38" s="465">
        <v>5</v>
      </c>
      <c r="N38" s="466">
        <f t="shared" si="2"/>
        <v>0.39745627980922094</v>
      </c>
      <c r="O38" s="464">
        <v>1257</v>
      </c>
      <c r="P38" s="465">
        <v>4</v>
      </c>
      <c r="Q38" s="466">
        <f t="shared" si="3"/>
        <v>0.31821797931583135</v>
      </c>
    </row>
    <row r="39" spans="1:17">
      <c r="A39" s="568">
        <v>28</v>
      </c>
      <c r="B39" s="570" t="s">
        <v>47</v>
      </c>
      <c r="C39" s="280" t="s">
        <v>47</v>
      </c>
      <c r="D39" s="558">
        <v>2020</v>
      </c>
      <c r="E39" s="464">
        <v>830</v>
      </c>
      <c r="F39" s="464">
        <v>62</v>
      </c>
      <c r="G39" s="264">
        <f t="shared" si="0"/>
        <v>7.4698795180722897</v>
      </c>
      <c r="H39" s="552">
        <v>2121</v>
      </c>
      <c r="I39" s="552">
        <v>2106</v>
      </c>
      <c r="J39" s="556">
        <v>32</v>
      </c>
      <c r="K39" s="554">
        <f t="shared" si="4"/>
        <v>1.5194681861348529</v>
      </c>
      <c r="L39" s="552">
        <v>2194</v>
      </c>
      <c r="M39" s="556">
        <v>22</v>
      </c>
      <c r="N39" s="554">
        <f t="shared" si="2"/>
        <v>1.0027347310847767</v>
      </c>
      <c r="O39" s="552">
        <v>2183</v>
      </c>
      <c r="P39" s="556">
        <v>11</v>
      </c>
      <c r="Q39" s="554">
        <f t="shared" si="3"/>
        <v>0.50389372423270729</v>
      </c>
    </row>
    <row r="40" spans="1:17">
      <c r="A40" s="569"/>
      <c r="B40" s="571"/>
      <c r="C40" s="280" t="s">
        <v>315</v>
      </c>
      <c r="D40" s="559"/>
      <c r="E40" s="464">
        <v>1232</v>
      </c>
      <c r="F40" s="464">
        <v>474</v>
      </c>
      <c r="G40" s="264">
        <f t="shared" si="0"/>
        <v>38.47402597402597</v>
      </c>
      <c r="H40" s="553"/>
      <c r="I40" s="553"/>
      <c r="J40" s="557"/>
      <c r="K40" s="555"/>
      <c r="L40" s="553"/>
      <c r="M40" s="557"/>
      <c r="N40" s="555"/>
      <c r="O40" s="553"/>
      <c r="P40" s="557"/>
      <c r="Q40" s="555"/>
    </row>
    <row r="41" spans="1:17">
      <c r="A41" s="568">
        <v>29</v>
      </c>
      <c r="B41" s="577" t="s">
        <v>48</v>
      </c>
      <c r="C41" s="281" t="s">
        <v>316</v>
      </c>
      <c r="D41" s="2">
        <v>2014</v>
      </c>
      <c r="E41" s="464">
        <v>1704</v>
      </c>
      <c r="F41" s="464">
        <v>245</v>
      </c>
      <c r="G41" s="467">
        <f t="shared" si="0"/>
        <v>14.377934272300468</v>
      </c>
      <c r="H41" s="552"/>
      <c r="I41" s="556"/>
      <c r="J41" s="556"/>
      <c r="K41" s="554"/>
      <c r="L41" s="552">
        <v>3657</v>
      </c>
      <c r="M41" s="556">
        <v>39</v>
      </c>
      <c r="N41" s="554">
        <f>M41/L41*100</f>
        <v>1.0664479081214109</v>
      </c>
      <c r="O41" s="552">
        <v>3649</v>
      </c>
      <c r="P41" s="556">
        <v>31</v>
      </c>
      <c r="Q41" s="554">
        <f>P41/O41*100</f>
        <v>0.84954782132090989</v>
      </c>
    </row>
    <row r="42" spans="1:17">
      <c r="A42" s="569"/>
      <c r="B42" s="578"/>
      <c r="C42" s="282" t="s">
        <v>317</v>
      </c>
      <c r="D42" s="2"/>
      <c r="E42" s="464">
        <v>1103</v>
      </c>
      <c r="F42" s="464">
        <v>29</v>
      </c>
      <c r="G42" s="264">
        <f t="shared" si="0"/>
        <v>2.6291931097008159</v>
      </c>
      <c r="H42" s="553"/>
      <c r="I42" s="557"/>
      <c r="J42" s="557"/>
      <c r="K42" s="555"/>
      <c r="L42" s="553"/>
      <c r="M42" s="557"/>
      <c r="N42" s="555"/>
      <c r="O42" s="553"/>
      <c r="P42" s="557"/>
      <c r="Q42" s="555"/>
    </row>
  </sheetData>
  <mergeCells count="96">
    <mergeCell ref="B35:C35"/>
    <mergeCell ref="B36:C36"/>
    <mergeCell ref="B37:C37"/>
    <mergeCell ref="B38:C38"/>
    <mergeCell ref="B16:C16"/>
    <mergeCell ref="B20:C20"/>
    <mergeCell ref="B21:C21"/>
    <mergeCell ref="B22:C22"/>
    <mergeCell ref="B23:C23"/>
    <mergeCell ref="B17:C17"/>
    <mergeCell ref="B18:B19"/>
    <mergeCell ref="A18:A19"/>
    <mergeCell ref="B39:B40"/>
    <mergeCell ref="A39:A40"/>
    <mergeCell ref="A41:A42"/>
    <mergeCell ref="B41:B42"/>
    <mergeCell ref="B24:C24"/>
    <mergeCell ref="B25:C25"/>
    <mergeCell ref="B26:C26"/>
    <mergeCell ref="B27:C27"/>
    <mergeCell ref="B28:C28"/>
    <mergeCell ref="B29:C29"/>
    <mergeCell ref="B30:C30"/>
    <mergeCell ref="B31:C31"/>
    <mergeCell ref="B32:C32"/>
    <mergeCell ref="B33:C33"/>
    <mergeCell ref="B34:C34"/>
    <mergeCell ref="L6:N6"/>
    <mergeCell ref="L5:Q5"/>
    <mergeCell ref="B5:C7"/>
    <mergeCell ref="A14:A15"/>
    <mergeCell ref="B14:B15"/>
    <mergeCell ref="B10:C10"/>
    <mergeCell ref="B11:C11"/>
    <mergeCell ref="B12:C12"/>
    <mergeCell ref="B13:C13"/>
    <mergeCell ref="A8:C8"/>
    <mergeCell ref="A9:C9"/>
    <mergeCell ref="H5:K5"/>
    <mergeCell ref="D14:D15"/>
    <mergeCell ref="H14:H15"/>
    <mergeCell ref="I14:I15"/>
    <mergeCell ref="J14:J15"/>
    <mergeCell ref="D18:D19"/>
    <mergeCell ref="D39:D40"/>
    <mergeCell ref="A1:B1"/>
    <mergeCell ref="A2:Q2"/>
    <mergeCell ref="A3:Q3"/>
    <mergeCell ref="D5:D7"/>
    <mergeCell ref="E6:E7"/>
    <mergeCell ref="F6:F7"/>
    <mergeCell ref="G6:G7"/>
    <mergeCell ref="O6:Q6"/>
    <mergeCell ref="E5:G5"/>
    <mergeCell ref="A5:A7"/>
    <mergeCell ref="H6:H7"/>
    <mergeCell ref="I6:I7"/>
    <mergeCell ref="J6:J7"/>
    <mergeCell ref="K6:K7"/>
    <mergeCell ref="H18:H19"/>
    <mergeCell ref="I18:I19"/>
    <mergeCell ref="J18:J19"/>
    <mergeCell ref="K18:K19"/>
    <mergeCell ref="L18:L19"/>
    <mergeCell ref="P39:P40"/>
    <mergeCell ref="Q39:Q40"/>
    <mergeCell ref="K14:K15"/>
    <mergeCell ref="L14:L15"/>
    <mergeCell ref="M14:M15"/>
    <mergeCell ref="N14:N15"/>
    <mergeCell ref="Q18:Q19"/>
    <mergeCell ref="M18:M19"/>
    <mergeCell ref="N18:N19"/>
    <mergeCell ref="O18:O19"/>
    <mergeCell ref="P18:P19"/>
    <mergeCell ref="K39:K40"/>
    <mergeCell ref="L39:L40"/>
    <mergeCell ref="M39:M40"/>
    <mergeCell ref="N39:N40"/>
    <mergeCell ref="O39:O40"/>
    <mergeCell ref="O14:O15"/>
    <mergeCell ref="Q41:Q42"/>
    <mergeCell ref="I41:I42"/>
    <mergeCell ref="H41:H42"/>
    <mergeCell ref="J41:J42"/>
    <mergeCell ref="K41:K42"/>
    <mergeCell ref="L41:L42"/>
    <mergeCell ref="M41:M42"/>
    <mergeCell ref="N41:N42"/>
    <mergeCell ref="O41:O42"/>
    <mergeCell ref="P41:P42"/>
    <mergeCell ref="P14:P15"/>
    <mergeCell ref="Q14:Q15"/>
    <mergeCell ref="H39:H40"/>
    <mergeCell ref="I39:I40"/>
    <mergeCell ref="J39:J40"/>
  </mergeCells>
  <pageMargins left="0.7" right="0.2" top="0.5" bottom="0.5" header="0.3" footer="0.3"/>
  <pageSetup paperSize="9" orientation="landscape" verticalDpi="0" r:id="rId1"/>
  <drawing r:id="rId2"/>
</worksheet>
</file>

<file path=xl/worksheets/sheet20.xml><?xml version="1.0" encoding="utf-8"?>
<worksheet xmlns="http://schemas.openxmlformats.org/spreadsheetml/2006/main" xmlns:r="http://schemas.openxmlformats.org/officeDocument/2006/relationships">
  <dimension ref="A1:M41"/>
  <sheetViews>
    <sheetView workbookViewId="0">
      <selection sqref="A1:C1"/>
    </sheetView>
  </sheetViews>
  <sheetFormatPr defaultRowHeight="15.75"/>
  <cols>
    <col min="1" max="1" width="4.140625" style="53" customWidth="1"/>
    <col min="2" max="2" width="10.28515625" style="53" customWidth="1"/>
    <col min="3" max="3" width="11.85546875" style="53" customWidth="1"/>
    <col min="4" max="4" width="11.42578125" style="53" customWidth="1"/>
    <col min="5" max="5" width="17.85546875" style="53" customWidth="1"/>
    <col min="6" max="6" width="11.7109375" style="53" customWidth="1"/>
    <col min="7" max="8" width="9.140625" style="53"/>
    <col min="9" max="9" width="16.5703125" style="53" customWidth="1"/>
    <col min="10" max="10" width="9.140625" style="53"/>
    <col min="11" max="11" width="14.28515625" style="53" customWidth="1"/>
    <col min="12" max="16384" width="9.140625" style="53"/>
  </cols>
  <sheetData>
    <row r="1" spans="1:13">
      <c r="A1" s="548" t="s">
        <v>1153</v>
      </c>
      <c r="B1" s="548"/>
      <c r="C1" s="548"/>
    </row>
    <row r="2" spans="1:13" ht="16.5">
      <c r="A2" s="549" t="s">
        <v>278</v>
      </c>
      <c r="B2" s="549"/>
      <c r="C2" s="549"/>
      <c r="D2" s="549"/>
      <c r="E2" s="549"/>
      <c r="F2" s="549"/>
      <c r="G2" s="549"/>
      <c r="H2" s="549"/>
      <c r="I2" s="549"/>
      <c r="J2" s="549"/>
      <c r="K2" s="549"/>
    </row>
    <row r="3" spans="1:13">
      <c r="A3" s="781" t="s">
        <v>1073</v>
      </c>
      <c r="B3" s="781"/>
      <c r="C3" s="781"/>
      <c r="D3" s="781"/>
      <c r="E3" s="781"/>
      <c r="F3" s="781"/>
      <c r="G3" s="781"/>
      <c r="H3" s="781"/>
      <c r="I3" s="781"/>
      <c r="J3" s="781"/>
      <c r="K3" s="781"/>
      <c r="L3" s="32"/>
      <c r="M3" s="32"/>
    </row>
    <row r="4" spans="1:13" ht="12.75" customHeight="1"/>
    <row r="5" spans="1:13" ht="19.5" customHeight="1">
      <c r="A5" s="644" t="s">
        <v>0</v>
      </c>
      <c r="B5" s="610" t="s">
        <v>293</v>
      </c>
      <c r="C5" s="611"/>
      <c r="D5" s="634" t="s">
        <v>2</v>
      </c>
      <c r="E5" s="560" t="s">
        <v>279</v>
      </c>
      <c r="F5" s="560"/>
      <c r="G5" s="560"/>
      <c r="H5" s="560"/>
      <c r="I5" s="560" t="s">
        <v>284</v>
      </c>
      <c r="J5" s="560"/>
      <c r="K5" s="560"/>
    </row>
    <row r="6" spans="1:13" ht="36.75" customHeight="1">
      <c r="A6" s="786"/>
      <c r="B6" s="612"/>
      <c r="C6" s="613"/>
      <c r="D6" s="663"/>
      <c r="E6" s="560" t="s">
        <v>280</v>
      </c>
      <c r="F6" s="560" t="s">
        <v>281</v>
      </c>
      <c r="G6" s="560" t="s">
        <v>287</v>
      </c>
      <c r="H6" s="560"/>
      <c r="I6" s="560" t="s">
        <v>997</v>
      </c>
      <c r="J6" s="560" t="s">
        <v>285</v>
      </c>
      <c r="K6" s="560" t="s">
        <v>286</v>
      </c>
    </row>
    <row r="7" spans="1:13" ht="36" customHeight="1">
      <c r="A7" s="645"/>
      <c r="B7" s="614"/>
      <c r="C7" s="615"/>
      <c r="D7" s="635"/>
      <c r="E7" s="560"/>
      <c r="F7" s="560"/>
      <c r="G7" s="117" t="s">
        <v>282</v>
      </c>
      <c r="H7" s="117" t="s">
        <v>283</v>
      </c>
      <c r="I7" s="560"/>
      <c r="J7" s="560"/>
      <c r="K7" s="560"/>
    </row>
    <row r="8" spans="1:13" ht="30.75" customHeight="1">
      <c r="A8" s="229">
        <v>1</v>
      </c>
      <c r="B8" s="782" t="s">
        <v>20</v>
      </c>
      <c r="C8" s="783"/>
      <c r="D8" s="116">
        <v>2019</v>
      </c>
      <c r="E8" s="110" t="s">
        <v>845</v>
      </c>
      <c r="F8" s="221">
        <v>2016</v>
      </c>
      <c r="G8" s="223">
        <v>11</v>
      </c>
      <c r="H8" s="223">
        <v>12</v>
      </c>
      <c r="I8" s="110" t="s">
        <v>844</v>
      </c>
      <c r="J8" s="223">
        <v>20</v>
      </c>
      <c r="K8" s="397">
        <v>1380</v>
      </c>
    </row>
    <row r="9" spans="1:13" ht="30.75" customHeight="1">
      <c r="A9" s="229">
        <v>2</v>
      </c>
      <c r="B9" s="782" t="s">
        <v>21</v>
      </c>
      <c r="C9" s="783"/>
      <c r="D9" s="116">
        <v>2020</v>
      </c>
      <c r="E9" s="110" t="s">
        <v>904</v>
      </c>
      <c r="F9" s="221">
        <v>2016</v>
      </c>
      <c r="G9" s="223">
        <v>38.880000000000003</v>
      </c>
      <c r="H9" s="223">
        <v>40.380000000000003</v>
      </c>
      <c r="I9" s="110" t="s">
        <v>844</v>
      </c>
      <c r="J9" s="223">
        <v>60</v>
      </c>
      <c r="K9" s="397">
        <v>2778</v>
      </c>
    </row>
    <row r="10" spans="1:13" ht="39" customHeight="1">
      <c r="A10" s="229">
        <v>3</v>
      </c>
      <c r="B10" s="782" t="s">
        <v>22</v>
      </c>
      <c r="C10" s="783"/>
      <c r="D10" s="116">
        <v>2020</v>
      </c>
      <c r="E10" s="110" t="s">
        <v>846</v>
      </c>
      <c r="F10" s="221">
        <v>2016</v>
      </c>
      <c r="G10" s="223">
        <v>71.38</v>
      </c>
      <c r="H10" s="223">
        <v>74</v>
      </c>
      <c r="I10" s="110" t="s">
        <v>844</v>
      </c>
      <c r="J10" s="223">
        <v>40</v>
      </c>
      <c r="K10" s="397">
        <v>1600</v>
      </c>
    </row>
    <row r="11" spans="1:13" ht="28.5" customHeight="1">
      <c r="A11" s="229">
        <v>4</v>
      </c>
      <c r="B11" s="782" t="s">
        <v>23</v>
      </c>
      <c r="C11" s="783"/>
      <c r="D11" s="116">
        <v>2020</v>
      </c>
      <c r="E11" s="110" t="s">
        <v>847</v>
      </c>
      <c r="F11" s="221">
        <v>2016</v>
      </c>
      <c r="G11" s="223" t="s">
        <v>835</v>
      </c>
      <c r="H11" s="223" t="s">
        <v>836</v>
      </c>
      <c r="I11" s="110" t="s">
        <v>844</v>
      </c>
      <c r="J11" s="223">
        <v>20</v>
      </c>
      <c r="K11" s="397">
        <v>350</v>
      </c>
    </row>
    <row r="12" spans="1:13" ht="29.25" customHeight="1">
      <c r="A12" s="784">
        <v>5</v>
      </c>
      <c r="B12" s="583" t="s">
        <v>24</v>
      </c>
      <c r="C12" s="121" t="s">
        <v>24</v>
      </c>
      <c r="D12" s="601">
        <v>2020</v>
      </c>
      <c r="E12" s="110" t="s">
        <v>850</v>
      </c>
      <c r="F12" s="221">
        <v>2016</v>
      </c>
      <c r="G12" s="223">
        <v>85</v>
      </c>
      <c r="H12" s="223">
        <v>90</v>
      </c>
      <c r="I12" s="110" t="s">
        <v>844</v>
      </c>
      <c r="J12" s="223">
        <v>50</v>
      </c>
      <c r="K12" s="397">
        <v>180</v>
      </c>
    </row>
    <row r="13" spans="1:13" ht="27.75" customHeight="1">
      <c r="A13" s="785"/>
      <c r="B13" s="584"/>
      <c r="C13" s="121" t="s">
        <v>312</v>
      </c>
      <c r="D13" s="602"/>
      <c r="E13" s="110" t="s">
        <v>849</v>
      </c>
      <c r="F13" s="221">
        <v>2016</v>
      </c>
      <c r="G13" s="223"/>
      <c r="H13" s="223"/>
      <c r="I13" s="110"/>
      <c r="J13" s="223"/>
      <c r="K13" s="397"/>
    </row>
    <row r="14" spans="1:13" ht="27.75" customHeight="1">
      <c r="A14" s="229">
        <v>6</v>
      </c>
      <c r="B14" s="782" t="s">
        <v>25</v>
      </c>
      <c r="C14" s="783"/>
      <c r="D14" s="116">
        <v>2020</v>
      </c>
      <c r="E14" s="110" t="s">
        <v>848</v>
      </c>
      <c r="F14" s="222">
        <v>2016</v>
      </c>
      <c r="G14" s="223"/>
      <c r="H14" s="223"/>
      <c r="I14" s="110" t="s">
        <v>844</v>
      </c>
      <c r="J14" s="223">
        <v>40</v>
      </c>
      <c r="K14" s="397">
        <v>2388</v>
      </c>
    </row>
    <row r="15" spans="1:13" ht="30" customHeight="1">
      <c r="A15" s="229">
        <v>7</v>
      </c>
      <c r="B15" s="782" t="s">
        <v>26</v>
      </c>
      <c r="C15" s="783"/>
      <c r="D15" s="116">
        <v>2015</v>
      </c>
      <c r="E15" s="110" t="s">
        <v>851</v>
      </c>
      <c r="F15" s="221">
        <v>2016</v>
      </c>
      <c r="G15" s="223">
        <v>40</v>
      </c>
      <c r="H15" s="223">
        <v>55</v>
      </c>
      <c r="I15" s="110" t="s">
        <v>837</v>
      </c>
      <c r="J15" s="223">
        <v>25</v>
      </c>
      <c r="K15" s="397">
        <v>900</v>
      </c>
    </row>
    <row r="16" spans="1:13" ht="25.5">
      <c r="A16" s="784">
        <v>8</v>
      </c>
      <c r="B16" s="583" t="s">
        <v>27</v>
      </c>
      <c r="C16" s="121" t="s">
        <v>313</v>
      </c>
      <c r="D16" s="601">
        <v>2020</v>
      </c>
      <c r="E16" s="110" t="s">
        <v>852</v>
      </c>
      <c r="F16" s="221">
        <v>2016</v>
      </c>
      <c r="G16" s="227">
        <v>65.55</v>
      </c>
      <c r="H16" s="227">
        <v>81.070999999999998</v>
      </c>
      <c r="I16" s="110" t="s">
        <v>844</v>
      </c>
      <c r="J16" s="223">
        <f>J18+J19</f>
        <v>205</v>
      </c>
      <c r="K16" s="397">
        <v>1854.68</v>
      </c>
    </row>
    <row r="17" spans="1:11" ht="25.5">
      <c r="A17" s="785"/>
      <c r="B17" s="584"/>
      <c r="C17" s="121" t="s">
        <v>314</v>
      </c>
      <c r="D17" s="602"/>
      <c r="E17" s="110" t="s">
        <v>853</v>
      </c>
      <c r="F17" s="221">
        <v>2016</v>
      </c>
      <c r="G17" s="227">
        <v>35.213999999999999</v>
      </c>
      <c r="H17" s="227"/>
      <c r="I17" s="110" t="s">
        <v>844</v>
      </c>
      <c r="J17" s="223">
        <v>60</v>
      </c>
      <c r="K17" s="397">
        <v>900</v>
      </c>
    </row>
    <row r="18" spans="1:11" ht="30" customHeight="1">
      <c r="A18" s="229">
        <v>9</v>
      </c>
      <c r="B18" s="782" t="s">
        <v>28</v>
      </c>
      <c r="C18" s="783"/>
      <c r="D18" s="116">
        <v>2017</v>
      </c>
      <c r="E18" s="110" t="s">
        <v>854</v>
      </c>
      <c r="F18" s="222">
        <v>2016</v>
      </c>
      <c r="G18" s="223">
        <v>200</v>
      </c>
      <c r="H18" s="223">
        <v>170</v>
      </c>
      <c r="I18" s="116" t="s">
        <v>839</v>
      </c>
      <c r="J18" s="223">
        <v>25</v>
      </c>
      <c r="K18" s="397">
        <f>J18*40</f>
        <v>1000</v>
      </c>
    </row>
    <row r="19" spans="1:11" ht="25.5">
      <c r="A19" s="229">
        <v>10</v>
      </c>
      <c r="B19" s="782" t="s">
        <v>29</v>
      </c>
      <c r="C19" s="783"/>
      <c r="D19" s="116">
        <v>2014</v>
      </c>
      <c r="E19" s="110" t="s">
        <v>855</v>
      </c>
      <c r="F19" s="221">
        <v>2016</v>
      </c>
      <c r="G19" s="223">
        <v>81.8</v>
      </c>
      <c r="H19" s="223">
        <v>86.4</v>
      </c>
      <c r="I19" s="110" t="s">
        <v>844</v>
      </c>
      <c r="J19" s="223">
        <v>180</v>
      </c>
      <c r="K19" s="397">
        <v>6351</v>
      </c>
    </row>
    <row r="20" spans="1:11" ht="25.5">
      <c r="A20" s="229">
        <v>11</v>
      </c>
      <c r="B20" s="782" t="s">
        <v>30</v>
      </c>
      <c r="C20" s="783"/>
      <c r="D20" s="116">
        <v>2019</v>
      </c>
      <c r="E20" s="110" t="s">
        <v>856</v>
      </c>
      <c r="F20" s="221">
        <v>2016</v>
      </c>
      <c r="G20" s="223"/>
      <c r="H20" s="223"/>
      <c r="I20" s="110" t="s">
        <v>844</v>
      </c>
      <c r="J20" s="223">
        <v>20</v>
      </c>
      <c r="K20" s="398">
        <v>900.64</v>
      </c>
    </row>
    <row r="21" spans="1:11" ht="25.5">
      <c r="A21" s="229">
        <v>12</v>
      </c>
      <c r="B21" s="782" t="s">
        <v>31</v>
      </c>
      <c r="C21" s="783"/>
      <c r="D21" s="116">
        <v>2015</v>
      </c>
      <c r="E21" s="110" t="s">
        <v>857</v>
      </c>
      <c r="F21" s="221">
        <v>2016</v>
      </c>
      <c r="G21" s="223"/>
      <c r="H21" s="223"/>
      <c r="I21" s="116" t="s">
        <v>839</v>
      </c>
      <c r="J21" s="223">
        <v>30</v>
      </c>
      <c r="K21" s="397">
        <f>J21*40</f>
        <v>1200</v>
      </c>
    </row>
    <row r="22" spans="1:11" ht="25.5">
      <c r="A22" s="229">
        <v>13</v>
      </c>
      <c r="B22" s="782" t="s">
        <v>32</v>
      </c>
      <c r="C22" s="783"/>
      <c r="D22" s="116">
        <v>2016</v>
      </c>
      <c r="E22" s="110" t="s">
        <v>858</v>
      </c>
      <c r="F22" s="222">
        <v>2016</v>
      </c>
      <c r="G22" s="223">
        <v>4.9000000000000004</v>
      </c>
      <c r="H22" s="223">
        <v>8.9</v>
      </c>
      <c r="I22" s="116" t="s">
        <v>839</v>
      </c>
      <c r="J22" s="223">
        <v>30</v>
      </c>
      <c r="K22" s="397">
        <f>J22*40</f>
        <v>1200</v>
      </c>
    </row>
    <row r="23" spans="1:11" ht="25.5">
      <c r="A23" s="229">
        <v>14</v>
      </c>
      <c r="B23" s="782" t="s">
        <v>33</v>
      </c>
      <c r="C23" s="783"/>
      <c r="D23" s="116">
        <v>2017</v>
      </c>
      <c r="E23" s="110" t="s">
        <v>859</v>
      </c>
      <c r="F23" s="221">
        <v>2016</v>
      </c>
      <c r="G23" s="230">
        <v>3125.6</v>
      </c>
      <c r="H23" s="230">
        <v>4968.7</v>
      </c>
      <c r="I23" s="110" t="s">
        <v>844</v>
      </c>
      <c r="J23" s="223">
        <v>105</v>
      </c>
      <c r="K23" s="397">
        <v>3000</v>
      </c>
    </row>
    <row r="24" spans="1:11" ht="25.5">
      <c r="A24" s="229">
        <v>15</v>
      </c>
      <c r="B24" s="782" t="s">
        <v>34</v>
      </c>
      <c r="C24" s="783"/>
      <c r="D24" s="116">
        <v>2017</v>
      </c>
      <c r="E24" s="110" t="s">
        <v>860</v>
      </c>
      <c r="F24" s="221">
        <v>2016</v>
      </c>
      <c r="G24" s="223">
        <v>1.157</v>
      </c>
      <c r="H24" s="223">
        <v>1.0349999999999999</v>
      </c>
      <c r="I24" s="110" t="s">
        <v>844</v>
      </c>
      <c r="J24" s="223">
        <v>110</v>
      </c>
      <c r="K24" s="397">
        <v>130000</v>
      </c>
    </row>
    <row r="25" spans="1:11" ht="25.5">
      <c r="A25" s="229">
        <v>16</v>
      </c>
      <c r="B25" s="782" t="s">
        <v>35</v>
      </c>
      <c r="C25" s="783"/>
      <c r="D25" s="116">
        <v>2016</v>
      </c>
      <c r="E25" s="110" t="s">
        <v>861</v>
      </c>
      <c r="F25" s="221">
        <v>2016</v>
      </c>
      <c r="G25" s="220">
        <v>990</v>
      </c>
      <c r="H25" s="220">
        <v>640</v>
      </c>
      <c r="I25" s="116" t="s">
        <v>839</v>
      </c>
      <c r="J25" s="220">
        <v>166</v>
      </c>
      <c r="K25" s="399">
        <v>640</v>
      </c>
    </row>
    <row r="26" spans="1:11" ht="25.5">
      <c r="A26" s="229">
        <v>17</v>
      </c>
      <c r="B26" s="782" t="s">
        <v>36</v>
      </c>
      <c r="C26" s="783"/>
      <c r="D26" s="116">
        <v>2019</v>
      </c>
      <c r="E26" s="110" t="s">
        <v>862</v>
      </c>
      <c r="F26" s="222">
        <v>2016</v>
      </c>
      <c r="G26" s="223" t="s">
        <v>579</v>
      </c>
      <c r="H26" s="223" t="s">
        <v>840</v>
      </c>
      <c r="I26" s="110" t="s">
        <v>844</v>
      </c>
      <c r="J26" s="223" t="s">
        <v>579</v>
      </c>
      <c r="K26" s="397">
        <v>750</v>
      </c>
    </row>
    <row r="27" spans="1:11" ht="25.5">
      <c r="A27" s="229">
        <v>18</v>
      </c>
      <c r="B27" s="782" t="s">
        <v>37</v>
      </c>
      <c r="C27" s="783"/>
      <c r="D27" s="116">
        <v>2020</v>
      </c>
      <c r="E27" s="110" t="s">
        <v>863</v>
      </c>
      <c r="F27" s="221">
        <v>2016</v>
      </c>
      <c r="G27" s="223"/>
      <c r="H27" s="223"/>
      <c r="I27" s="110" t="s">
        <v>844</v>
      </c>
      <c r="J27" s="223">
        <v>50</v>
      </c>
      <c r="K27" s="397">
        <f>J27*40</f>
        <v>2000</v>
      </c>
    </row>
    <row r="28" spans="1:11" ht="25.5">
      <c r="A28" s="229">
        <v>19</v>
      </c>
      <c r="B28" s="782" t="s">
        <v>38</v>
      </c>
      <c r="C28" s="783"/>
      <c r="D28" s="116">
        <v>2020</v>
      </c>
      <c r="E28" s="110" t="s">
        <v>864</v>
      </c>
      <c r="F28" s="221">
        <v>2016</v>
      </c>
      <c r="G28" s="226">
        <v>22410</v>
      </c>
      <c r="H28" s="223" t="s">
        <v>841</v>
      </c>
      <c r="I28" s="110" t="s">
        <v>844</v>
      </c>
      <c r="J28" s="223">
        <v>20</v>
      </c>
      <c r="K28" s="397">
        <v>703</v>
      </c>
    </row>
    <row r="29" spans="1:11" ht="25.5">
      <c r="A29" s="229">
        <v>20</v>
      </c>
      <c r="B29" s="782" t="s">
        <v>39</v>
      </c>
      <c r="C29" s="783"/>
      <c r="D29" s="116">
        <v>2020</v>
      </c>
      <c r="E29" s="110" t="s">
        <v>865</v>
      </c>
      <c r="F29" s="221">
        <v>2016</v>
      </c>
      <c r="G29" s="223" t="s">
        <v>843</v>
      </c>
      <c r="H29" s="223">
        <v>70</v>
      </c>
      <c r="I29" s="110" t="s">
        <v>844</v>
      </c>
      <c r="J29" s="223">
        <v>30</v>
      </c>
      <c r="K29" s="397">
        <v>1098</v>
      </c>
    </row>
    <row r="30" spans="1:11" ht="25.5">
      <c r="A30" s="229">
        <v>21</v>
      </c>
      <c r="B30" s="782" t="s">
        <v>40</v>
      </c>
      <c r="C30" s="783"/>
      <c r="D30" s="116">
        <v>2019</v>
      </c>
      <c r="E30" s="110" t="s">
        <v>866</v>
      </c>
      <c r="F30" s="222">
        <v>2016</v>
      </c>
      <c r="G30" s="223">
        <v>150</v>
      </c>
      <c r="H30" s="223">
        <v>180</v>
      </c>
      <c r="I30" s="110" t="s">
        <v>844</v>
      </c>
      <c r="J30" s="223">
        <v>20</v>
      </c>
      <c r="K30" s="397">
        <v>970</v>
      </c>
    </row>
    <row r="31" spans="1:11" ht="25.5">
      <c r="A31" s="229">
        <v>22</v>
      </c>
      <c r="B31" s="782" t="s">
        <v>41</v>
      </c>
      <c r="C31" s="783"/>
      <c r="D31" s="116">
        <v>2018</v>
      </c>
      <c r="E31" s="110" t="s">
        <v>867</v>
      </c>
      <c r="F31" s="221">
        <v>2016</v>
      </c>
      <c r="G31" s="225">
        <v>200</v>
      </c>
      <c r="H31" s="225">
        <v>215</v>
      </c>
      <c r="I31" s="110" t="s">
        <v>844</v>
      </c>
      <c r="J31" s="223">
        <v>20</v>
      </c>
      <c r="K31" s="397">
        <v>350</v>
      </c>
    </row>
    <row r="32" spans="1:11" ht="25.5">
      <c r="A32" s="229">
        <v>23</v>
      </c>
      <c r="B32" s="782" t="s">
        <v>42</v>
      </c>
      <c r="C32" s="783"/>
      <c r="D32" s="116">
        <v>2020</v>
      </c>
      <c r="E32" s="110" t="s">
        <v>868</v>
      </c>
      <c r="F32" s="221">
        <v>2016</v>
      </c>
      <c r="G32" s="223">
        <v>66.8</v>
      </c>
      <c r="H32" s="223">
        <v>62</v>
      </c>
      <c r="I32" s="110" t="s">
        <v>844</v>
      </c>
      <c r="J32" s="223">
        <v>40</v>
      </c>
      <c r="K32" s="397">
        <v>812</v>
      </c>
    </row>
    <row r="33" spans="1:11" ht="25.5">
      <c r="A33" s="229">
        <v>24</v>
      </c>
      <c r="B33" s="782" t="s">
        <v>43</v>
      </c>
      <c r="C33" s="783"/>
      <c r="D33" s="116">
        <v>2013</v>
      </c>
      <c r="E33" s="110" t="s">
        <v>869</v>
      </c>
      <c r="F33" s="221">
        <v>2016</v>
      </c>
      <c r="G33" s="228">
        <v>101.09791800000001</v>
      </c>
      <c r="H33" s="228">
        <v>153.12971999999999</v>
      </c>
      <c r="I33" s="224" t="s">
        <v>844</v>
      </c>
      <c r="J33" s="228">
        <v>75.099999999999994</v>
      </c>
      <c r="K33" s="398">
        <v>5000</v>
      </c>
    </row>
    <row r="34" spans="1:11" ht="25.5">
      <c r="A34" s="229">
        <v>25</v>
      </c>
      <c r="B34" s="782" t="s">
        <v>44</v>
      </c>
      <c r="C34" s="783"/>
      <c r="D34" s="116">
        <v>2020</v>
      </c>
      <c r="E34" s="110" t="s">
        <v>870</v>
      </c>
      <c r="F34" s="222">
        <v>2016</v>
      </c>
      <c r="G34" s="223">
        <v>135</v>
      </c>
      <c r="H34" s="223">
        <v>115</v>
      </c>
      <c r="I34" s="110" t="s">
        <v>844</v>
      </c>
      <c r="J34" s="223">
        <v>30</v>
      </c>
      <c r="K34" s="397">
        <v>602</v>
      </c>
    </row>
    <row r="35" spans="1:11" ht="25.5">
      <c r="A35" s="229">
        <v>26</v>
      </c>
      <c r="B35" s="782" t="s">
        <v>45</v>
      </c>
      <c r="C35" s="783"/>
      <c r="D35" s="116">
        <v>2016</v>
      </c>
      <c r="E35" s="110" t="s">
        <v>871</v>
      </c>
      <c r="F35" s="221">
        <v>2016</v>
      </c>
      <c r="G35" s="223">
        <v>155</v>
      </c>
      <c r="H35" s="223">
        <v>126</v>
      </c>
      <c r="I35" s="110" t="s">
        <v>844</v>
      </c>
      <c r="J35" s="223">
        <v>40</v>
      </c>
      <c r="K35" s="397">
        <v>905</v>
      </c>
    </row>
    <row r="36" spans="1:11" ht="25.5">
      <c r="A36" s="229">
        <v>27</v>
      </c>
      <c r="B36" s="643" t="s">
        <v>46</v>
      </c>
      <c r="C36" s="643"/>
      <c r="D36" s="116">
        <v>2013</v>
      </c>
      <c r="E36" s="110" t="s">
        <v>872</v>
      </c>
      <c r="F36" s="221">
        <v>2016</v>
      </c>
      <c r="G36" s="223">
        <v>84.4</v>
      </c>
      <c r="H36" s="223">
        <v>101</v>
      </c>
      <c r="I36" s="110" t="s">
        <v>844</v>
      </c>
      <c r="J36" s="223">
        <v>75</v>
      </c>
      <c r="K36" s="397">
        <v>750</v>
      </c>
    </row>
    <row r="37" spans="1:11" ht="25.5">
      <c r="A37" s="784">
        <v>28</v>
      </c>
      <c r="B37" s="643" t="s">
        <v>47</v>
      </c>
      <c r="C37" s="121" t="s">
        <v>47</v>
      </c>
      <c r="D37" s="601">
        <v>2020</v>
      </c>
      <c r="E37" s="110" t="s">
        <v>873</v>
      </c>
      <c r="F37" s="221">
        <v>2016</v>
      </c>
      <c r="G37" s="231"/>
      <c r="H37" s="223">
        <v>11.561</v>
      </c>
      <c r="I37" s="110" t="s">
        <v>844</v>
      </c>
      <c r="J37" s="223">
        <v>30</v>
      </c>
      <c r="K37" s="400">
        <v>1192</v>
      </c>
    </row>
    <row r="38" spans="1:11" ht="25.5">
      <c r="A38" s="785"/>
      <c r="B38" s="643"/>
      <c r="C38" s="121" t="s">
        <v>315</v>
      </c>
      <c r="D38" s="602"/>
      <c r="E38" s="110" t="s">
        <v>874</v>
      </c>
      <c r="F38" s="222">
        <v>2016</v>
      </c>
      <c r="G38" s="231">
        <v>27.274999999999999</v>
      </c>
      <c r="H38" s="223"/>
      <c r="I38" s="110" t="s">
        <v>844</v>
      </c>
      <c r="J38" s="223">
        <v>30</v>
      </c>
      <c r="K38" s="400">
        <v>1192</v>
      </c>
    </row>
    <row r="39" spans="1:11" ht="25.5">
      <c r="A39" s="784">
        <v>29</v>
      </c>
      <c r="B39" s="641" t="s">
        <v>48</v>
      </c>
      <c r="C39" s="119" t="s">
        <v>316</v>
      </c>
      <c r="D39" s="601">
        <v>2014</v>
      </c>
      <c r="E39" s="110" t="s">
        <v>875</v>
      </c>
      <c r="F39" s="218">
        <v>2016</v>
      </c>
      <c r="G39" s="223"/>
      <c r="H39" s="223"/>
      <c r="I39" s="110" t="s">
        <v>844</v>
      </c>
      <c r="J39" s="223"/>
      <c r="K39" s="223"/>
    </row>
    <row r="40" spans="1:11" ht="25.5">
      <c r="A40" s="785"/>
      <c r="B40" s="641"/>
      <c r="C40" s="216" t="s">
        <v>317</v>
      </c>
      <c r="D40" s="602"/>
      <c r="E40" s="110" t="s">
        <v>876</v>
      </c>
      <c r="F40" s="221">
        <v>2016</v>
      </c>
      <c r="G40" s="220"/>
      <c r="H40" s="220"/>
      <c r="I40" s="116"/>
      <c r="J40" s="220"/>
      <c r="K40" s="220"/>
    </row>
    <row r="41" spans="1:11">
      <c r="J41" s="344">
        <f>SUM(J8:J40)</f>
        <v>1646.1</v>
      </c>
    </row>
  </sheetData>
  <mergeCells count="51">
    <mergeCell ref="A39:A40"/>
    <mergeCell ref="B39:B40"/>
    <mergeCell ref="D39:D40"/>
    <mergeCell ref="B5:C7"/>
    <mergeCell ref="B34:C34"/>
    <mergeCell ref="B35:C35"/>
    <mergeCell ref="B36:C36"/>
    <mergeCell ref="A37:A38"/>
    <mergeCell ref="B37:B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A1:C1"/>
    <mergeCell ref="A5:A7"/>
    <mergeCell ref="G6:H6"/>
    <mergeCell ref="E5:H5"/>
    <mergeCell ref="I5:K5"/>
    <mergeCell ref="I6:I7"/>
    <mergeCell ref="J6:J7"/>
    <mergeCell ref="K6:K7"/>
    <mergeCell ref="E6:E7"/>
    <mergeCell ref="F6:F7"/>
    <mergeCell ref="D5:D7"/>
    <mergeCell ref="D12:D13"/>
    <mergeCell ref="D16:D17"/>
    <mergeCell ref="D37:D38"/>
    <mergeCell ref="A2:K2"/>
    <mergeCell ref="A3:K3"/>
    <mergeCell ref="B8:C8"/>
    <mergeCell ref="B9:C9"/>
    <mergeCell ref="B10:C10"/>
    <mergeCell ref="B11:C11"/>
    <mergeCell ref="A12:A13"/>
    <mergeCell ref="B12:B13"/>
    <mergeCell ref="B14:C14"/>
    <mergeCell ref="B15:C15"/>
    <mergeCell ref="A16:A17"/>
    <mergeCell ref="B16:B17"/>
    <mergeCell ref="B18:C18"/>
  </mergeCells>
  <pageMargins left="0.95" right="0.45" top="0.5" bottom="0.5" header="0.3" footer="0.3"/>
  <pageSetup paperSize="9" orientation="landscape" verticalDpi="0" r:id="rId1"/>
  <drawing r:id="rId2"/>
</worksheet>
</file>

<file path=xl/worksheets/sheet21.xml><?xml version="1.0" encoding="utf-8"?>
<worksheet xmlns="http://schemas.openxmlformats.org/spreadsheetml/2006/main" xmlns:r="http://schemas.openxmlformats.org/officeDocument/2006/relationships">
  <dimension ref="A1:J41"/>
  <sheetViews>
    <sheetView workbookViewId="0">
      <selection sqref="A1:B1"/>
    </sheetView>
  </sheetViews>
  <sheetFormatPr defaultRowHeight="15.75"/>
  <cols>
    <col min="1" max="1" width="4.140625" style="53" customWidth="1"/>
    <col min="2" max="2" width="24.42578125" style="53" customWidth="1"/>
    <col min="3" max="3" width="13.85546875" style="53" customWidth="1"/>
    <col min="4" max="4" width="24.28515625" style="53" customWidth="1"/>
    <col min="5" max="5" width="18.7109375" style="53" customWidth="1"/>
    <col min="6" max="6" width="12.85546875" style="53" customWidth="1"/>
    <col min="7" max="7" width="35.140625" style="53" customWidth="1"/>
    <col min="8" max="16384" width="9.140625" style="53"/>
  </cols>
  <sheetData>
    <row r="1" spans="1:10">
      <c r="A1" s="548" t="s">
        <v>135</v>
      </c>
      <c r="B1" s="548"/>
    </row>
    <row r="2" spans="1:10" ht="22.5" customHeight="1">
      <c r="A2" s="549" t="s">
        <v>288</v>
      </c>
      <c r="B2" s="549"/>
      <c r="C2" s="549"/>
      <c r="D2" s="549"/>
      <c r="E2" s="549"/>
      <c r="F2" s="549"/>
      <c r="G2" s="549"/>
    </row>
    <row r="3" spans="1:10" ht="18.75" customHeight="1">
      <c r="A3" s="781" t="s">
        <v>1074</v>
      </c>
      <c r="B3" s="781"/>
      <c r="C3" s="781"/>
      <c r="D3" s="781"/>
      <c r="E3" s="781"/>
      <c r="F3" s="781"/>
      <c r="G3" s="781"/>
      <c r="H3" s="32"/>
      <c r="I3" s="32"/>
      <c r="J3" s="32"/>
    </row>
    <row r="5" spans="1:10">
      <c r="A5" s="634" t="s">
        <v>0</v>
      </c>
      <c r="B5" s="789" t="s">
        <v>101</v>
      </c>
      <c r="C5" s="789" t="s">
        <v>2</v>
      </c>
      <c r="D5" s="788" t="s">
        <v>289</v>
      </c>
      <c r="E5" s="788" t="s">
        <v>290</v>
      </c>
      <c r="F5" s="788" t="s">
        <v>291</v>
      </c>
      <c r="G5" s="788" t="s">
        <v>292</v>
      </c>
    </row>
    <row r="6" spans="1:10">
      <c r="A6" s="663"/>
      <c r="B6" s="790"/>
      <c r="C6" s="790"/>
      <c r="D6" s="788"/>
      <c r="E6" s="788"/>
      <c r="F6" s="788"/>
      <c r="G6" s="788"/>
    </row>
    <row r="7" spans="1:10" ht="25.5" customHeight="1">
      <c r="A7" s="635"/>
      <c r="B7" s="791"/>
      <c r="C7" s="791"/>
      <c r="D7" s="788"/>
      <c r="E7" s="788"/>
      <c r="F7" s="788"/>
      <c r="G7" s="788"/>
    </row>
    <row r="8" spans="1:10" ht="25.5" customHeight="1">
      <c r="A8" s="746" t="s">
        <v>998</v>
      </c>
      <c r="B8" s="747"/>
      <c r="C8" s="390"/>
      <c r="D8" s="389"/>
      <c r="E8" s="401"/>
      <c r="F8" s="389"/>
      <c r="G8" s="389"/>
    </row>
    <row r="9" spans="1:10" ht="23.25" customHeight="1">
      <c r="A9" s="116">
        <v>1</v>
      </c>
      <c r="B9" s="233" t="s">
        <v>20</v>
      </c>
      <c r="C9" s="6">
        <v>2019</v>
      </c>
      <c r="D9" s="111" t="s">
        <v>877</v>
      </c>
      <c r="E9" s="217" t="s">
        <v>993</v>
      </c>
      <c r="F9" s="172"/>
      <c r="G9" s="111" t="s">
        <v>1078</v>
      </c>
    </row>
    <row r="10" spans="1:10" ht="29.25" customHeight="1">
      <c r="A10" s="116">
        <v>2</v>
      </c>
      <c r="B10" s="233" t="s">
        <v>21</v>
      </c>
      <c r="C10" s="6">
        <v>2020</v>
      </c>
      <c r="D10" s="111" t="s">
        <v>834</v>
      </c>
      <c r="E10" s="217" t="s">
        <v>1085</v>
      </c>
      <c r="F10" s="172"/>
      <c r="G10" s="111" t="s">
        <v>1094</v>
      </c>
    </row>
    <row r="11" spans="1:10" ht="30">
      <c r="A11" s="116">
        <v>3</v>
      </c>
      <c r="B11" s="233" t="s">
        <v>22</v>
      </c>
      <c r="C11" s="6">
        <v>2020</v>
      </c>
      <c r="D11" s="111" t="s">
        <v>878</v>
      </c>
      <c r="E11" s="217" t="s">
        <v>993</v>
      </c>
      <c r="F11" s="172"/>
      <c r="G11" s="111" t="s">
        <v>1094</v>
      </c>
    </row>
    <row r="12" spans="1:10" ht="21" customHeight="1">
      <c r="A12" s="116">
        <v>4</v>
      </c>
      <c r="B12" s="233" t="s">
        <v>23</v>
      </c>
      <c r="C12" s="6">
        <v>2020</v>
      </c>
      <c r="D12" s="111" t="s">
        <v>834</v>
      </c>
      <c r="E12" s="217" t="s">
        <v>1086</v>
      </c>
      <c r="F12" s="172"/>
      <c r="G12" s="111" t="s">
        <v>1078</v>
      </c>
    </row>
    <row r="13" spans="1:10" ht="29.25" customHeight="1">
      <c r="A13" s="116">
        <v>5</v>
      </c>
      <c r="B13" s="233" t="s">
        <v>24</v>
      </c>
      <c r="C13" s="6">
        <v>2020</v>
      </c>
      <c r="D13" s="111" t="s">
        <v>879</v>
      </c>
      <c r="E13" s="217" t="s">
        <v>1087</v>
      </c>
      <c r="F13" s="172"/>
      <c r="G13" s="111" t="s">
        <v>1080</v>
      </c>
    </row>
    <row r="14" spans="1:10" ht="30" customHeight="1">
      <c r="A14" s="116">
        <v>6</v>
      </c>
      <c r="B14" s="233" t="s">
        <v>25</v>
      </c>
      <c r="C14" s="6">
        <v>2020</v>
      </c>
      <c r="D14" s="111" t="s">
        <v>880</v>
      </c>
      <c r="E14" s="217" t="s">
        <v>993</v>
      </c>
      <c r="F14" s="172"/>
      <c r="G14" s="111" t="s">
        <v>1094</v>
      </c>
    </row>
    <row r="15" spans="1:10" ht="30">
      <c r="A15" s="116">
        <v>7</v>
      </c>
      <c r="B15" s="233" t="s">
        <v>26</v>
      </c>
      <c r="C15" s="6">
        <v>2015</v>
      </c>
      <c r="D15" s="111" t="s">
        <v>881</v>
      </c>
      <c r="E15" s="217" t="s">
        <v>1086</v>
      </c>
      <c r="F15" s="172"/>
      <c r="G15" s="111" t="s">
        <v>1081</v>
      </c>
    </row>
    <row r="16" spans="1:10" ht="30">
      <c r="A16" s="116">
        <v>8</v>
      </c>
      <c r="B16" s="233" t="s">
        <v>27</v>
      </c>
      <c r="C16" s="6">
        <v>2020</v>
      </c>
      <c r="D16" s="111" t="s">
        <v>880</v>
      </c>
      <c r="E16" s="217" t="s">
        <v>1100</v>
      </c>
      <c r="F16" s="172"/>
      <c r="G16" s="111" t="s">
        <v>1094</v>
      </c>
    </row>
    <row r="17" spans="1:7" ht="22.5" customHeight="1">
      <c r="A17" s="116">
        <v>9</v>
      </c>
      <c r="B17" s="233" t="s">
        <v>28</v>
      </c>
      <c r="C17" s="6">
        <v>2017</v>
      </c>
      <c r="D17" s="111" t="s">
        <v>1083</v>
      </c>
      <c r="E17" s="217" t="s">
        <v>1084</v>
      </c>
      <c r="F17" s="172"/>
      <c r="G17" s="111" t="s">
        <v>1082</v>
      </c>
    </row>
    <row r="18" spans="1:7" ht="29.25" customHeight="1">
      <c r="A18" s="116">
        <v>10</v>
      </c>
      <c r="B18" s="233" t="s">
        <v>29</v>
      </c>
      <c r="C18" s="6">
        <v>2014</v>
      </c>
      <c r="D18" s="111" t="s">
        <v>882</v>
      </c>
      <c r="E18" s="217" t="s">
        <v>1088</v>
      </c>
      <c r="F18" s="111" t="s">
        <v>1093</v>
      </c>
      <c r="G18" s="111" t="s">
        <v>1079</v>
      </c>
    </row>
    <row r="19" spans="1:7" ht="31.5" customHeight="1">
      <c r="A19" s="116">
        <v>11</v>
      </c>
      <c r="B19" s="233" t="s">
        <v>30</v>
      </c>
      <c r="C19" s="6">
        <v>2019</v>
      </c>
      <c r="D19" s="111" t="s">
        <v>880</v>
      </c>
      <c r="E19" s="217" t="s">
        <v>1089</v>
      </c>
      <c r="F19" s="172"/>
      <c r="G19" s="111" t="s">
        <v>1094</v>
      </c>
    </row>
    <row r="20" spans="1:7" ht="30">
      <c r="A20" s="116">
        <v>12</v>
      </c>
      <c r="B20" s="233" t="s">
        <v>31</v>
      </c>
      <c r="C20" s="6">
        <v>2015</v>
      </c>
      <c r="D20" s="111" t="s">
        <v>880</v>
      </c>
      <c r="E20" s="217" t="s">
        <v>1086</v>
      </c>
      <c r="F20" s="111" t="s">
        <v>1093</v>
      </c>
      <c r="G20" s="111" t="s">
        <v>1078</v>
      </c>
    </row>
    <row r="21" spans="1:7" ht="30">
      <c r="A21" s="116">
        <v>13</v>
      </c>
      <c r="B21" s="233" t="s">
        <v>32</v>
      </c>
      <c r="C21" s="6">
        <v>2015</v>
      </c>
      <c r="D21" s="111" t="s">
        <v>880</v>
      </c>
      <c r="E21" s="217" t="s">
        <v>1087</v>
      </c>
      <c r="F21" s="172"/>
      <c r="G21" s="111" t="s">
        <v>883</v>
      </c>
    </row>
    <row r="22" spans="1:7" ht="30">
      <c r="A22" s="116">
        <v>14</v>
      </c>
      <c r="B22" s="233" t="s">
        <v>33</v>
      </c>
      <c r="C22" s="6">
        <v>2017</v>
      </c>
      <c r="D22" s="111" t="s">
        <v>880</v>
      </c>
      <c r="E22" s="217" t="s">
        <v>1087</v>
      </c>
      <c r="F22" s="172"/>
      <c r="G22" s="111" t="s">
        <v>883</v>
      </c>
    </row>
    <row r="23" spans="1:7" ht="30">
      <c r="A23" s="116">
        <v>15</v>
      </c>
      <c r="B23" s="233" t="s">
        <v>34</v>
      </c>
      <c r="C23" s="6">
        <v>2017</v>
      </c>
      <c r="D23" s="111" t="s">
        <v>838</v>
      </c>
      <c r="E23" s="217" t="s">
        <v>1101</v>
      </c>
      <c r="F23" s="172"/>
      <c r="G23" s="111" t="s">
        <v>883</v>
      </c>
    </row>
    <row r="24" spans="1:7" ht="30">
      <c r="A24" s="116">
        <v>16</v>
      </c>
      <c r="B24" s="233" t="s">
        <v>35</v>
      </c>
      <c r="C24" s="6">
        <v>2016</v>
      </c>
      <c r="D24" s="111" t="s">
        <v>884</v>
      </c>
      <c r="E24" s="217" t="s">
        <v>1102</v>
      </c>
      <c r="F24" s="172"/>
      <c r="G24" s="111" t="s">
        <v>883</v>
      </c>
    </row>
    <row r="25" spans="1:7" ht="30">
      <c r="A25" s="116">
        <v>17</v>
      </c>
      <c r="B25" s="233" t="s">
        <v>36</v>
      </c>
      <c r="C25" s="6">
        <v>2019</v>
      </c>
      <c r="D25" s="111" t="s">
        <v>880</v>
      </c>
      <c r="E25" s="402" t="s">
        <v>1087</v>
      </c>
      <c r="F25" s="172"/>
      <c r="G25" s="111" t="s">
        <v>883</v>
      </c>
    </row>
    <row r="26" spans="1:7" ht="30">
      <c r="A26" s="116">
        <v>18</v>
      </c>
      <c r="B26" s="233" t="s">
        <v>37</v>
      </c>
      <c r="C26" s="6">
        <v>2020</v>
      </c>
      <c r="D26" s="111" t="s">
        <v>880</v>
      </c>
      <c r="E26" s="217" t="s">
        <v>1086</v>
      </c>
      <c r="F26" s="111" t="s">
        <v>1093</v>
      </c>
      <c r="G26" s="111" t="s">
        <v>1094</v>
      </c>
    </row>
    <row r="27" spans="1:7" ht="20.25" customHeight="1">
      <c r="A27" s="116">
        <v>19</v>
      </c>
      <c r="B27" s="233" t="s">
        <v>38</v>
      </c>
      <c r="C27" s="6">
        <v>2020</v>
      </c>
      <c r="D27" s="111" t="s">
        <v>1095</v>
      </c>
      <c r="E27" s="217" t="s">
        <v>1086</v>
      </c>
      <c r="F27" s="172"/>
      <c r="G27" s="111" t="s">
        <v>1096</v>
      </c>
    </row>
    <row r="28" spans="1:7" ht="30">
      <c r="A28" s="116">
        <v>20</v>
      </c>
      <c r="B28" s="233" t="s">
        <v>39</v>
      </c>
      <c r="C28" s="6">
        <v>2020</v>
      </c>
      <c r="D28" s="111" t="s">
        <v>842</v>
      </c>
      <c r="E28" s="217" t="s">
        <v>1090</v>
      </c>
      <c r="F28" s="172"/>
      <c r="G28" s="111" t="s">
        <v>1078</v>
      </c>
    </row>
    <row r="29" spans="1:7" ht="20.25" customHeight="1">
      <c r="A29" s="116">
        <v>21</v>
      </c>
      <c r="B29" s="233" t="s">
        <v>40</v>
      </c>
      <c r="C29" s="6">
        <v>2018</v>
      </c>
      <c r="D29" s="111" t="s">
        <v>880</v>
      </c>
      <c r="E29" s="217" t="s">
        <v>1089</v>
      </c>
      <c r="F29" s="172"/>
      <c r="G29" s="111" t="s">
        <v>1078</v>
      </c>
    </row>
    <row r="30" spans="1:7" ht="21.75" customHeight="1">
      <c r="A30" s="116">
        <v>22</v>
      </c>
      <c r="B30" s="233" t="s">
        <v>41</v>
      </c>
      <c r="C30" s="6">
        <v>2018</v>
      </c>
      <c r="D30" s="111" t="s">
        <v>880</v>
      </c>
      <c r="E30" s="217" t="s">
        <v>1086</v>
      </c>
      <c r="F30" s="172"/>
      <c r="G30" s="111" t="s">
        <v>1078</v>
      </c>
    </row>
    <row r="31" spans="1:7" ht="30">
      <c r="A31" s="116">
        <v>23</v>
      </c>
      <c r="B31" s="233" t="s">
        <v>42</v>
      </c>
      <c r="C31" s="6">
        <v>2020</v>
      </c>
      <c r="D31" s="111" t="s">
        <v>1091</v>
      </c>
      <c r="E31" s="217" t="s">
        <v>1092</v>
      </c>
      <c r="F31" s="172"/>
      <c r="G31" s="111" t="s">
        <v>1097</v>
      </c>
    </row>
    <row r="32" spans="1:7" ht="30">
      <c r="A32" s="116">
        <v>24</v>
      </c>
      <c r="B32" s="233" t="s">
        <v>43</v>
      </c>
      <c r="C32" s="6">
        <v>2013</v>
      </c>
      <c r="D32" s="111" t="s">
        <v>1099</v>
      </c>
      <c r="E32" s="217" t="s">
        <v>1087</v>
      </c>
      <c r="F32" s="111" t="s">
        <v>1093</v>
      </c>
      <c r="G32" s="111" t="s">
        <v>1097</v>
      </c>
    </row>
    <row r="33" spans="1:7" ht="30">
      <c r="A33" s="116">
        <v>25</v>
      </c>
      <c r="B33" s="233" t="s">
        <v>44</v>
      </c>
      <c r="C33" s="6">
        <v>2020</v>
      </c>
      <c r="D33" s="111" t="s">
        <v>880</v>
      </c>
      <c r="E33" s="217" t="s">
        <v>1086</v>
      </c>
      <c r="F33" s="215"/>
      <c r="G33" s="111" t="s">
        <v>1094</v>
      </c>
    </row>
    <row r="34" spans="1:7" ht="30">
      <c r="A34" s="116">
        <v>26</v>
      </c>
      <c r="B34" s="233" t="s">
        <v>45</v>
      </c>
      <c r="C34" s="6">
        <v>2016</v>
      </c>
      <c r="D34" s="111" t="s">
        <v>880</v>
      </c>
      <c r="E34" s="217" t="s">
        <v>1085</v>
      </c>
      <c r="F34" s="215"/>
      <c r="G34" s="111" t="s">
        <v>1094</v>
      </c>
    </row>
    <row r="35" spans="1:7" ht="30">
      <c r="A35" s="116">
        <v>27</v>
      </c>
      <c r="B35" s="233" t="s">
        <v>46</v>
      </c>
      <c r="C35" s="6">
        <v>2013</v>
      </c>
      <c r="D35" s="111" t="s">
        <v>885</v>
      </c>
      <c r="E35" s="217" t="s">
        <v>1103</v>
      </c>
      <c r="F35" s="111" t="s">
        <v>1093</v>
      </c>
      <c r="G35" s="111" t="s">
        <v>1094</v>
      </c>
    </row>
    <row r="36" spans="1:7" ht="30">
      <c r="A36" s="116">
        <v>28</v>
      </c>
      <c r="B36" s="233" t="s">
        <v>47</v>
      </c>
      <c r="C36" s="6">
        <v>2020</v>
      </c>
      <c r="D36" s="111" t="s">
        <v>1098</v>
      </c>
      <c r="E36" s="217" t="s">
        <v>1086</v>
      </c>
      <c r="F36" s="215"/>
      <c r="G36" s="111" t="s">
        <v>1094</v>
      </c>
    </row>
    <row r="37" spans="1:7" ht="30">
      <c r="A37" s="116">
        <v>29</v>
      </c>
      <c r="B37" s="234" t="s">
        <v>48</v>
      </c>
      <c r="C37" s="6"/>
      <c r="D37" s="111" t="s">
        <v>838</v>
      </c>
      <c r="E37" s="217" t="s">
        <v>1089</v>
      </c>
      <c r="F37" s="172"/>
      <c r="G37" s="111" t="s">
        <v>1094</v>
      </c>
    </row>
    <row r="38" spans="1:7">
      <c r="C38" s="787"/>
      <c r="D38" s="173"/>
      <c r="E38" s="276">
        <f>SUM(E9:E37)</f>
        <v>0</v>
      </c>
      <c r="F38" s="173"/>
      <c r="G38" s="173"/>
    </row>
    <row r="39" spans="1:7">
      <c r="C39" s="787"/>
      <c r="D39" s="232"/>
      <c r="E39" s="232"/>
      <c r="F39" s="232"/>
      <c r="G39" s="232"/>
    </row>
    <row r="40" spans="1:7">
      <c r="C40" s="209"/>
      <c r="D40" s="232"/>
      <c r="E40" s="232"/>
      <c r="F40" s="232"/>
      <c r="G40" s="232"/>
    </row>
    <row r="41" spans="1:7">
      <c r="C41" s="209"/>
      <c r="D41" s="232"/>
      <c r="E41" s="232"/>
      <c r="F41" s="232"/>
      <c r="G41" s="232"/>
    </row>
  </sheetData>
  <mergeCells count="12">
    <mergeCell ref="C38:C39"/>
    <mergeCell ref="G5:G7"/>
    <mergeCell ref="A2:G2"/>
    <mergeCell ref="A1:B1"/>
    <mergeCell ref="A3:G3"/>
    <mergeCell ref="A5:A7"/>
    <mergeCell ref="B5:B7"/>
    <mergeCell ref="C5:C7"/>
    <mergeCell ref="D5:D7"/>
    <mergeCell ref="E5:E7"/>
    <mergeCell ref="F5:F7"/>
    <mergeCell ref="A8:B8"/>
  </mergeCells>
  <pageMargins left="0.7" right="0.45" top="0.5" bottom="0.5" header="0.3" footer="0.3"/>
  <pageSetup paperSize="9" orientation="landscape" verticalDpi="0" r:id="rId1"/>
  <drawing r:id="rId2"/>
</worksheet>
</file>

<file path=xl/worksheets/sheet22.xml><?xml version="1.0" encoding="utf-8"?>
<worksheet xmlns="http://schemas.openxmlformats.org/spreadsheetml/2006/main" xmlns:r="http://schemas.openxmlformats.org/officeDocument/2006/relationships">
  <dimension ref="A1:G14"/>
  <sheetViews>
    <sheetView workbookViewId="0"/>
  </sheetViews>
  <sheetFormatPr defaultRowHeight="15.75"/>
  <cols>
    <col min="1" max="1" width="4.7109375" style="53" customWidth="1"/>
    <col min="2" max="2" width="22.5703125" style="53" customWidth="1"/>
    <col min="3" max="3" width="19.140625" style="53" customWidth="1"/>
    <col min="4" max="4" width="14.140625" style="53" customWidth="1"/>
    <col min="5" max="5" width="14" style="53" customWidth="1"/>
    <col min="6" max="6" width="12.28515625" style="53" customWidth="1"/>
    <col min="7" max="7" width="13.140625" style="53" customWidth="1"/>
    <col min="8" max="16384" width="9.140625" style="53"/>
  </cols>
  <sheetData>
    <row r="1" spans="1:7">
      <c r="A1" s="53" t="s">
        <v>1154</v>
      </c>
    </row>
    <row r="2" spans="1:7" ht="16.5">
      <c r="A2" s="549" t="s">
        <v>295</v>
      </c>
      <c r="B2" s="549"/>
      <c r="C2" s="549"/>
      <c r="D2" s="549"/>
      <c r="E2" s="549"/>
      <c r="F2" s="549"/>
      <c r="G2" s="549"/>
    </row>
    <row r="3" spans="1:7">
      <c r="A3" s="781" t="s">
        <v>1073</v>
      </c>
      <c r="B3" s="781"/>
      <c r="C3" s="781"/>
      <c r="D3" s="781"/>
      <c r="E3" s="781"/>
      <c r="F3" s="781"/>
      <c r="G3" s="781"/>
    </row>
    <row r="5" spans="1:7" ht="85.5" customHeight="1">
      <c r="A5" s="33" t="s">
        <v>0</v>
      </c>
      <c r="B5" s="33" t="s">
        <v>296</v>
      </c>
      <c r="C5" s="33" t="s">
        <v>297</v>
      </c>
      <c r="D5" s="33" t="s">
        <v>298</v>
      </c>
      <c r="E5" s="33" t="s">
        <v>310</v>
      </c>
      <c r="F5" s="33" t="s">
        <v>311</v>
      </c>
      <c r="G5" s="33" t="s">
        <v>299</v>
      </c>
    </row>
    <row r="6" spans="1:7" ht="67.5" customHeight="1">
      <c r="A6" s="103">
        <v>1</v>
      </c>
      <c r="B6" s="104" t="s">
        <v>300</v>
      </c>
      <c r="C6" s="267">
        <v>22</v>
      </c>
      <c r="D6" s="267">
        <v>22</v>
      </c>
      <c r="E6" s="266"/>
      <c r="F6" s="266"/>
      <c r="G6" s="266"/>
    </row>
    <row r="7" spans="1:7" ht="40.5" customHeight="1">
      <c r="A7" s="102" t="s">
        <v>309</v>
      </c>
      <c r="B7" s="105" t="s">
        <v>301</v>
      </c>
      <c r="C7" s="266">
        <v>12</v>
      </c>
      <c r="D7" s="266">
        <v>12</v>
      </c>
      <c r="E7" s="387" t="s">
        <v>994</v>
      </c>
      <c r="F7" s="387" t="s">
        <v>995</v>
      </c>
      <c r="G7" s="266" t="s">
        <v>344</v>
      </c>
    </row>
    <row r="8" spans="1:7" ht="42" customHeight="1">
      <c r="A8" s="102" t="s">
        <v>309</v>
      </c>
      <c r="B8" s="105" t="s">
        <v>302</v>
      </c>
      <c r="C8" s="266">
        <v>10</v>
      </c>
      <c r="D8" s="266">
        <v>10</v>
      </c>
      <c r="E8" s="387" t="s">
        <v>993</v>
      </c>
      <c r="F8" s="387" t="s">
        <v>996</v>
      </c>
      <c r="G8" s="266" t="s">
        <v>344</v>
      </c>
    </row>
    <row r="9" spans="1:7" ht="47.25">
      <c r="A9" s="103">
        <v>2</v>
      </c>
      <c r="B9" s="104" t="s">
        <v>303</v>
      </c>
      <c r="C9" s="266">
        <v>5</v>
      </c>
      <c r="D9" s="267">
        <v>5</v>
      </c>
      <c r="E9" s="277"/>
      <c r="F9" s="277"/>
      <c r="G9" s="278"/>
    </row>
    <row r="10" spans="1:7" ht="38.25" customHeight="1">
      <c r="A10" s="102" t="s">
        <v>309</v>
      </c>
      <c r="B10" s="105" t="s">
        <v>305</v>
      </c>
      <c r="C10" s="266" t="s">
        <v>348</v>
      </c>
      <c r="D10" s="266" t="s">
        <v>349</v>
      </c>
      <c r="E10" s="266" t="s">
        <v>355</v>
      </c>
      <c r="F10" s="266" t="s">
        <v>350</v>
      </c>
      <c r="G10" s="266" t="s">
        <v>344</v>
      </c>
    </row>
    <row r="11" spans="1:7" ht="39.75" customHeight="1">
      <c r="A11" s="102" t="s">
        <v>309</v>
      </c>
      <c r="B11" s="105" t="s">
        <v>304</v>
      </c>
      <c r="C11" s="266">
        <v>2</v>
      </c>
      <c r="D11" s="266">
        <v>1</v>
      </c>
      <c r="E11" s="266" t="s">
        <v>356</v>
      </c>
      <c r="F11" s="266" t="s">
        <v>357</v>
      </c>
      <c r="G11" s="266" t="s">
        <v>344</v>
      </c>
    </row>
    <row r="12" spans="1:7" ht="47.25">
      <c r="A12" s="103">
        <v>3</v>
      </c>
      <c r="B12" s="104" t="s">
        <v>306</v>
      </c>
      <c r="C12" s="267">
        <v>2</v>
      </c>
      <c r="D12" s="267">
        <v>2</v>
      </c>
      <c r="E12" s="266"/>
      <c r="F12" s="266" t="s">
        <v>351</v>
      </c>
      <c r="G12" s="279"/>
    </row>
    <row r="13" spans="1:7" ht="32.25" customHeight="1">
      <c r="A13" s="102" t="s">
        <v>309</v>
      </c>
      <c r="B13" s="105" t="s">
        <v>307</v>
      </c>
      <c r="C13" s="266" t="s">
        <v>352</v>
      </c>
      <c r="D13" s="266">
        <v>2</v>
      </c>
      <c r="E13" s="266" t="s">
        <v>354</v>
      </c>
      <c r="F13" s="266" t="s">
        <v>353</v>
      </c>
      <c r="G13" s="266" t="s">
        <v>344</v>
      </c>
    </row>
    <row r="14" spans="1:7" ht="27.75" customHeight="1">
      <c r="A14" s="102"/>
      <c r="B14" s="104" t="s">
        <v>308</v>
      </c>
      <c r="C14" s="267">
        <f>C12+C9+C6</f>
        <v>29</v>
      </c>
      <c r="D14" s="388">
        <f>D12+D9+D6</f>
        <v>29</v>
      </c>
      <c r="E14" s="266"/>
      <c r="F14" s="266"/>
      <c r="G14" s="266"/>
    </row>
  </sheetData>
  <mergeCells count="2">
    <mergeCell ref="A2:G2"/>
    <mergeCell ref="A3:G3"/>
  </mergeCells>
  <pageMargins left="0.7" right="0.45" top="0.5" bottom="0.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dimension ref="A1:I42"/>
  <sheetViews>
    <sheetView workbookViewId="0">
      <selection activeCell="E35" sqref="E35"/>
    </sheetView>
  </sheetViews>
  <sheetFormatPr defaultRowHeight="15"/>
  <cols>
    <col min="1" max="1" width="6.28515625" customWidth="1"/>
    <col min="2" max="2" width="21.5703125" customWidth="1"/>
    <col min="3" max="3" width="20.85546875" customWidth="1"/>
    <col min="4" max="4" width="20.42578125" customWidth="1"/>
    <col min="5" max="5" width="17.42578125" customWidth="1"/>
    <col min="6" max="6" width="15.28515625" customWidth="1"/>
    <col min="7" max="7" width="14.5703125" customWidth="1"/>
    <col min="8" max="8" width="11.28515625" customWidth="1"/>
    <col min="9" max="9" width="10.85546875" customWidth="1"/>
  </cols>
  <sheetData>
    <row r="1" spans="1:9" ht="15.75">
      <c r="A1" s="548" t="s">
        <v>1161</v>
      </c>
      <c r="B1" s="548"/>
    </row>
    <row r="2" spans="1:9" ht="15" customHeight="1">
      <c r="A2" s="113"/>
      <c r="B2" s="721" t="s">
        <v>905</v>
      </c>
      <c r="C2" s="721"/>
      <c r="D2" s="721"/>
      <c r="E2" s="721"/>
      <c r="F2" s="721"/>
      <c r="G2" s="721"/>
      <c r="H2" s="721"/>
      <c r="I2" s="68"/>
    </row>
    <row r="3" spans="1:9" ht="15.75" customHeight="1">
      <c r="A3" s="691" t="s">
        <v>1074</v>
      </c>
      <c r="B3" s="691"/>
      <c r="C3" s="691"/>
      <c r="D3" s="691"/>
      <c r="E3" s="691"/>
      <c r="F3" s="691"/>
      <c r="G3" s="691"/>
      <c r="H3" s="691"/>
      <c r="I3" s="68"/>
    </row>
    <row r="4" spans="1:9" ht="12" customHeight="1">
      <c r="A4" s="113"/>
      <c r="B4" s="113"/>
      <c r="C4" s="113"/>
      <c r="D4" s="113"/>
      <c r="E4" s="113"/>
      <c r="F4" s="113"/>
      <c r="G4" s="113"/>
      <c r="H4" s="113"/>
      <c r="I4" s="63"/>
    </row>
    <row r="5" spans="1:9" ht="31.5">
      <c r="A5" s="437" t="s">
        <v>0</v>
      </c>
      <c r="B5" s="445" t="s">
        <v>533</v>
      </c>
      <c r="C5" s="446" t="s">
        <v>534</v>
      </c>
      <c r="D5" s="447" t="s">
        <v>535</v>
      </c>
      <c r="E5" s="447" t="s">
        <v>536</v>
      </c>
      <c r="F5" s="447" t="s">
        <v>537</v>
      </c>
      <c r="G5" s="447" t="s">
        <v>538</v>
      </c>
      <c r="H5" s="447" t="s">
        <v>539</v>
      </c>
      <c r="I5" s="64"/>
    </row>
    <row r="6" spans="1:9" ht="15.75">
      <c r="A6" s="448">
        <v>1</v>
      </c>
      <c r="B6" s="114" t="s">
        <v>540</v>
      </c>
      <c r="C6" s="114">
        <v>14.6</v>
      </c>
      <c r="D6" s="114">
        <v>13.5</v>
      </c>
      <c r="E6" s="439">
        <v>1.1000000000000001</v>
      </c>
      <c r="F6" s="439"/>
      <c r="G6" s="439"/>
      <c r="H6" s="439"/>
      <c r="I6" s="65"/>
    </row>
    <row r="7" spans="1:9" ht="15.75">
      <c r="A7" s="448">
        <v>2</v>
      </c>
      <c r="B7" s="114" t="s">
        <v>541</v>
      </c>
      <c r="C7" s="114">
        <v>21.2</v>
      </c>
      <c r="D7" s="114">
        <v>21.2</v>
      </c>
      <c r="E7" s="439"/>
      <c r="F7" s="439"/>
      <c r="G7" s="439"/>
      <c r="H7" s="439"/>
      <c r="I7" s="65"/>
    </row>
    <row r="8" spans="1:9" ht="15.75">
      <c r="A8" s="448">
        <v>3</v>
      </c>
      <c r="B8" s="114" t="s">
        <v>542</v>
      </c>
      <c r="C8" s="114">
        <v>21.32</v>
      </c>
      <c r="D8" s="114">
        <v>21.32</v>
      </c>
      <c r="E8" s="439"/>
      <c r="F8" s="439"/>
      <c r="G8" s="439"/>
      <c r="H8" s="439"/>
      <c r="I8" s="65"/>
    </row>
    <row r="9" spans="1:9" ht="15.75">
      <c r="A9" s="448">
        <v>4</v>
      </c>
      <c r="B9" s="114" t="s">
        <v>543</v>
      </c>
      <c r="C9" s="114">
        <v>23.15</v>
      </c>
      <c r="D9" s="114">
        <v>23.15</v>
      </c>
      <c r="E9" s="439"/>
      <c r="F9" s="439"/>
      <c r="G9" s="439"/>
      <c r="H9" s="439"/>
      <c r="I9" s="65"/>
    </row>
    <row r="10" spans="1:9" ht="15.75">
      <c r="A10" s="448">
        <v>5</v>
      </c>
      <c r="B10" s="114" t="s">
        <v>544</v>
      </c>
      <c r="C10" s="114">
        <v>23.19</v>
      </c>
      <c r="D10" s="114">
        <v>23.19</v>
      </c>
      <c r="E10" s="439"/>
      <c r="F10" s="439"/>
      <c r="G10" s="439"/>
      <c r="H10" s="439"/>
      <c r="I10" s="65"/>
    </row>
    <row r="11" spans="1:9" ht="15.75">
      <c r="A11" s="448">
        <v>6</v>
      </c>
      <c r="B11" s="114" t="s">
        <v>545</v>
      </c>
      <c r="C11" s="114">
        <v>12.21</v>
      </c>
      <c r="D11" s="114">
        <v>12.21</v>
      </c>
      <c r="E11" s="439"/>
      <c r="F11" s="439"/>
      <c r="G11" s="439"/>
      <c r="H11" s="439"/>
      <c r="I11" s="65"/>
    </row>
    <row r="12" spans="1:9" ht="15.75">
      <c r="A12" s="448">
        <v>7</v>
      </c>
      <c r="B12" s="114" t="s">
        <v>546</v>
      </c>
      <c r="C12" s="114">
        <v>16.48</v>
      </c>
      <c r="D12" s="114">
        <v>16.48</v>
      </c>
      <c r="E12" s="439"/>
      <c r="F12" s="439"/>
      <c r="G12" s="439"/>
      <c r="H12" s="439"/>
      <c r="I12" s="65"/>
    </row>
    <row r="13" spans="1:9" ht="15.75">
      <c r="A13" s="448">
        <v>8</v>
      </c>
      <c r="B13" s="114" t="s">
        <v>547</v>
      </c>
      <c r="C13" s="114">
        <v>35.79</v>
      </c>
      <c r="D13" s="114">
        <v>35.79</v>
      </c>
      <c r="E13" s="439"/>
      <c r="F13" s="439"/>
      <c r="G13" s="439"/>
      <c r="H13" s="439"/>
      <c r="I13" s="65"/>
    </row>
    <row r="14" spans="1:9" ht="15.75">
      <c r="A14" s="448">
        <v>9</v>
      </c>
      <c r="B14" s="114" t="s">
        <v>548</v>
      </c>
      <c r="C14" s="114">
        <v>53.66</v>
      </c>
      <c r="D14" s="114">
        <v>53.66</v>
      </c>
      <c r="E14" s="439"/>
      <c r="F14" s="439"/>
      <c r="G14" s="439"/>
      <c r="H14" s="439"/>
      <c r="I14" s="65"/>
    </row>
    <row r="15" spans="1:9" ht="15.75">
      <c r="A15" s="448">
        <v>10</v>
      </c>
      <c r="B15" s="114" t="s">
        <v>549</v>
      </c>
      <c r="C15" s="114">
        <v>30.99</v>
      </c>
      <c r="D15" s="114">
        <v>27.49</v>
      </c>
      <c r="E15" s="439">
        <v>3.5</v>
      </c>
      <c r="F15" s="439"/>
      <c r="G15" s="439"/>
      <c r="H15" s="439"/>
      <c r="I15" s="65"/>
    </row>
    <row r="16" spans="1:9" ht="15.75">
      <c r="A16" s="448">
        <v>11</v>
      </c>
      <c r="B16" s="114" t="s">
        <v>550</v>
      </c>
      <c r="C16" s="114">
        <v>2.99</v>
      </c>
      <c r="D16" s="114">
        <v>2.99</v>
      </c>
      <c r="E16" s="439"/>
      <c r="F16" s="439"/>
      <c r="G16" s="439"/>
      <c r="H16" s="439"/>
      <c r="I16" s="65"/>
    </row>
    <row r="17" spans="1:9" ht="15.75">
      <c r="A17" s="448">
        <v>12</v>
      </c>
      <c r="B17" s="114" t="s">
        <v>551</v>
      </c>
      <c r="C17" s="114">
        <v>32.730000000000004</v>
      </c>
      <c r="D17" s="114">
        <v>6.43</v>
      </c>
      <c r="E17" s="440">
        <v>26.3</v>
      </c>
      <c r="F17" s="439"/>
      <c r="G17" s="439"/>
      <c r="H17" s="439"/>
      <c r="I17" s="65"/>
    </row>
    <row r="18" spans="1:9" ht="15.75">
      <c r="A18" s="448">
        <v>13</v>
      </c>
      <c r="B18" s="114" t="s">
        <v>552</v>
      </c>
      <c r="C18" s="114">
        <v>39.94</v>
      </c>
      <c r="D18" s="114">
        <v>25.74</v>
      </c>
      <c r="E18" s="439"/>
      <c r="F18" s="439">
        <v>14.2</v>
      </c>
      <c r="G18" s="439"/>
      <c r="H18" s="439"/>
      <c r="I18" s="65"/>
    </row>
    <row r="19" spans="1:9" ht="15.75">
      <c r="A19" s="448">
        <v>14</v>
      </c>
      <c r="B19" s="114" t="s">
        <v>553</v>
      </c>
      <c r="C19" s="114">
        <v>41.16</v>
      </c>
      <c r="D19" s="114">
        <v>41.16</v>
      </c>
      <c r="E19" s="439"/>
      <c r="F19" s="439"/>
      <c r="G19" s="439"/>
      <c r="H19" s="439"/>
      <c r="I19" s="65"/>
    </row>
    <row r="20" spans="1:9" ht="15.75">
      <c r="A20" s="448">
        <v>15</v>
      </c>
      <c r="B20" s="114" t="s">
        <v>554</v>
      </c>
      <c r="C20" s="114">
        <v>38.53</v>
      </c>
      <c r="D20" s="114">
        <v>38.53</v>
      </c>
      <c r="E20" s="439"/>
      <c r="F20" s="439"/>
      <c r="G20" s="439"/>
      <c r="H20" s="439"/>
      <c r="I20" s="65"/>
    </row>
    <row r="21" spans="1:9" ht="15.75">
      <c r="A21" s="448">
        <v>16</v>
      </c>
      <c r="B21" s="114" t="s">
        <v>555</v>
      </c>
      <c r="C21" s="114">
        <v>47.309999999999995</v>
      </c>
      <c r="D21" s="114">
        <v>39.659999999999997</v>
      </c>
      <c r="E21" s="439">
        <v>7.65</v>
      </c>
      <c r="F21" s="439"/>
      <c r="G21" s="439"/>
      <c r="H21" s="439"/>
      <c r="I21" s="65"/>
    </row>
    <row r="22" spans="1:9" ht="15.75">
      <c r="A22" s="448">
        <v>17</v>
      </c>
      <c r="B22" s="114" t="s">
        <v>556</v>
      </c>
      <c r="C22" s="114">
        <v>7.83</v>
      </c>
      <c r="D22" s="114">
        <v>7.83</v>
      </c>
      <c r="E22" s="439"/>
      <c r="F22" s="439"/>
      <c r="G22" s="439"/>
      <c r="H22" s="439"/>
      <c r="I22" s="65"/>
    </row>
    <row r="23" spans="1:9" ht="15.75">
      <c r="A23" s="448">
        <v>18</v>
      </c>
      <c r="B23" s="114" t="s">
        <v>557</v>
      </c>
      <c r="C23" s="114">
        <v>24.79</v>
      </c>
      <c r="D23" s="114">
        <v>24.79</v>
      </c>
      <c r="E23" s="439"/>
      <c r="F23" s="439"/>
      <c r="G23" s="439"/>
      <c r="H23" s="439"/>
      <c r="I23" s="65"/>
    </row>
    <row r="24" spans="1:9" ht="15.75">
      <c r="A24" s="448">
        <v>19</v>
      </c>
      <c r="B24" s="114" t="s">
        <v>558</v>
      </c>
      <c r="C24" s="114">
        <v>23.3</v>
      </c>
      <c r="D24" s="114">
        <v>23.3</v>
      </c>
      <c r="E24" s="439"/>
      <c r="F24" s="439"/>
      <c r="G24" s="439"/>
      <c r="H24" s="439"/>
      <c r="I24" s="65"/>
    </row>
    <row r="25" spans="1:9" ht="15.75">
      <c r="A25" s="448">
        <v>20</v>
      </c>
      <c r="B25" s="114" t="s">
        <v>559</v>
      </c>
      <c r="C25" s="114">
        <v>22.46</v>
      </c>
      <c r="D25" s="114">
        <v>22.46</v>
      </c>
      <c r="E25" s="439"/>
      <c r="F25" s="439"/>
      <c r="G25" s="439"/>
      <c r="H25" s="439"/>
      <c r="I25" s="65"/>
    </row>
    <row r="26" spans="1:9" ht="15.75">
      <c r="A26" s="448">
        <v>21</v>
      </c>
      <c r="B26" s="114" t="s">
        <v>560</v>
      </c>
      <c r="C26" s="114">
        <v>58.76</v>
      </c>
      <c r="D26" s="114">
        <v>16.5</v>
      </c>
      <c r="E26" s="439">
        <v>3.5</v>
      </c>
      <c r="F26" s="449">
        <v>29.5</v>
      </c>
      <c r="G26" s="449">
        <v>9.26</v>
      </c>
      <c r="H26" s="439"/>
      <c r="I26" s="65"/>
    </row>
    <row r="27" spans="1:9" ht="15.75">
      <c r="A27" s="448">
        <v>22</v>
      </c>
      <c r="B27" s="114" t="s">
        <v>561</v>
      </c>
      <c r="C27" s="114">
        <v>20.6</v>
      </c>
      <c r="D27" s="114">
        <v>20.100000000000001</v>
      </c>
      <c r="E27" s="439">
        <v>0.5</v>
      </c>
      <c r="F27" s="439"/>
      <c r="G27" s="439"/>
      <c r="H27" s="439"/>
      <c r="I27" s="65"/>
    </row>
    <row r="28" spans="1:9" ht="15.75">
      <c r="A28" s="448">
        <v>23</v>
      </c>
      <c r="B28" s="114" t="s">
        <v>562</v>
      </c>
      <c r="C28" s="114">
        <v>37.1</v>
      </c>
      <c r="D28" s="114">
        <v>7.6</v>
      </c>
      <c r="E28" s="439">
        <v>2.5</v>
      </c>
      <c r="F28" s="449">
        <v>23</v>
      </c>
      <c r="G28" s="449">
        <v>4</v>
      </c>
      <c r="H28" s="439"/>
      <c r="I28" s="65"/>
    </row>
    <row r="29" spans="1:9" ht="15.75">
      <c r="A29" s="448">
        <v>24</v>
      </c>
      <c r="B29" s="114" t="s">
        <v>563</v>
      </c>
      <c r="C29" s="114">
        <v>18</v>
      </c>
      <c r="D29" s="114">
        <v>6.5</v>
      </c>
      <c r="E29" s="115">
        <v>6</v>
      </c>
      <c r="F29" s="441"/>
      <c r="G29" s="442">
        <v>5.5</v>
      </c>
      <c r="H29" s="443"/>
      <c r="I29" s="66"/>
    </row>
    <row r="30" spans="1:9" ht="15.75">
      <c r="A30" s="448">
        <v>25</v>
      </c>
      <c r="B30" s="114" t="s">
        <v>564</v>
      </c>
      <c r="C30" s="114">
        <v>136.5</v>
      </c>
      <c r="D30" s="114">
        <v>3.5</v>
      </c>
      <c r="E30" s="439">
        <v>3</v>
      </c>
      <c r="F30" s="449">
        <v>90</v>
      </c>
      <c r="G30" s="449">
        <v>40</v>
      </c>
      <c r="H30" s="439"/>
      <c r="I30" s="65"/>
    </row>
    <row r="31" spans="1:9" ht="15.75">
      <c r="A31" s="448">
        <v>26</v>
      </c>
      <c r="B31" s="114" t="s">
        <v>565</v>
      </c>
      <c r="C31" s="114">
        <v>8.85</v>
      </c>
      <c r="D31" s="114">
        <v>8.85</v>
      </c>
      <c r="E31" s="439"/>
      <c r="F31" s="439"/>
      <c r="G31" s="439"/>
      <c r="H31" s="439"/>
      <c r="I31" s="65"/>
    </row>
    <row r="32" spans="1:9" ht="15.75">
      <c r="A32" s="448">
        <v>27</v>
      </c>
      <c r="B32" s="114" t="s">
        <v>566</v>
      </c>
      <c r="C32" s="114">
        <v>12.63</v>
      </c>
      <c r="D32" s="114">
        <v>12.63</v>
      </c>
      <c r="E32" s="439"/>
      <c r="F32" s="439"/>
      <c r="G32" s="439"/>
      <c r="H32" s="439"/>
      <c r="I32" s="65"/>
    </row>
    <row r="33" spans="1:9" ht="15.75">
      <c r="A33" s="448">
        <v>28</v>
      </c>
      <c r="B33" s="114" t="s">
        <v>567</v>
      </c>
      <c r="C33" s="114">
        <v>82.11</v>
      </c>
      <c r="D33" s="114">
        <v>71.010000000000005</v>
      </c>
      <c r="E33" s="439">
        <v>11.1</v>
      </c>
      <c r="F33" s="439"/>
      <c r="G33" s="439"/>
      <c r="H33" s="439"/>
      <c r="I33" s="65"/>
    </row>
    <row r="34" spans="1:9" ht="15.75">
      <c r="A34" s="448">
        <v>29</v>
      </c>
      <c r="B34" s="114" t="s">
        <v>568</v>
      </c>
      <c r="C34" s="114">
        <v>50</v>
      </c>
      <c r="D34" s="114">
        <v>50</v>
      </c>
      <c r="E34" s="439"/>
      <c r="F34" s="439"/>
      <c r="G34" s="439"/>
      <c r="H34" s="439"/>
      <c r="I34" s="65"/>
    </row>
    <row r="35" spans="1:9" ht="15.75">
      <c r="A35" s="792" t="s">
        <v>569</v>
      </c>
      <c r="B35" s="793"/>
      <c r="C35" s="444">
        <f>SUM(C6:C34)</f>
        <v>958.18000000000006</v>
      </c>
      <c r="D35" s="444">
        <f t="shared" ref="D35:H35" si="0">SUM(D6:D34)</f>
        <v>677.56999999999994</v>
      </c>
      <c r="E35" s="444">
        <f t="shared" si="0"/>
        <v>65.149999999999991</v>
      </c>
      <c r="F35" s="444">
        <f t="shared" si="0"/>
        <v>156.69999999999999</v>
      </c>
      <c r="G35" s="444">
        <f t="shared" si="0"/>
        <v>58.76</v>
      </c>
      <c r="H35" s="444">
        <f t="shared" si="0"/>
        <v>0</v>
      </c>
      <c r="I35" s="67"/>
    </row>
    <row r="36" spans="1:9">
      <c r="A36" s="67"/>
      <c r="B36" s="67"/>
      <c r="C36" s="67"/>
      <c r="D36" s="67"/>
      <c r="E36" s="67"/>
      <c r="F36" s="67"/>
      <c r="G36" s="67"/>
      <c r="H36" s="67"/>
      <c r="I36" s="67"/>
    </row>
    <row r="38" spans="1:9">
      <c r="C38" s="539">
        <f>C35-C33</f>
        <v>876.07</v>
      </c>
      <c r="D38" s="539"/>
      <c r="E38" s="539">
        <f>D35+E35</f>
        <v>742.71999999999991</v>
      </c>
      <c r="F38" s="539">
        <f>F35+G35</f>
        <v>215.45999999999998</v>
      </c>
      <c r="G38" s="539"/>
    </row>
    <row r="39" spans="1:9">
      <c r="C39" s="539"/>
      <c r="D39" s="539"/>
      <c r="E39" s="539"/>
      <c r="F39" s="539"/>
      <c r="G39" s="539"/>
    </row>
    <row r="40" spans="1:9" ht="18.75">
      <c r="C40" s="540">
        <v>956.16</v>
      </c>
      <c r="D40" s="539"/>
      <c r="E40" s="539"/>
      <c r="F40" s="539"/>
      <c r="G40" s="539"/>
    </row>
    <row r="41" spans="1:9">
      <c r="C41" s="539">
        <f>C40-C33</f>
        <v>874.05</v>
      </c>
      <c r="D41" s="539">
        <f>C41/C38*100</f>
        <v>99.76942481765154</v>
      </c>
      <c r="E41" s="539"/>
      <c r="F41" s="539"/>
      <c r="G41" s="539"/>
    </row>
    <row r="42" spans="1:9">
      <c r="C42" s="539"/>
      <c r="D42" s="539"/>
      <c r="E42" s="539"/>
      <c r="F42" s="539"/>
      <c r="G42" s="539"/>
    </row>
  </sheetData>
  <mergeCells count="4">
    <mergeCell ref="B2:H2"/>
    <mergeCell ref="A35:B35"/>
    <mergeCell ref="A1:B1"/>
    <mergeCell ref="A3:H3"/>
  </mergeCells>
  <pageMargins left="0.95" right="0.45" top="0.25" bottom="0.25" header="0.3" footer="0.3"/>
  <pageSetup paperSize="9" orientation="landscape" verticalDpi="0" r:id="rId1"/>
  <drawing r:id="rId2"/>
</worksheet>
</file>

<file path=xl/worksheets/sheet24.xml><?xml version="1.0" encoding="utf-8"?>
<worksheet xmlns="http://schemas.openxmlformats.org/spreadsheetml/2006/main" xmlns:r="http://schemas.openxmlformats.org/officeDocument/2006/relationships">
  <dimension ref="A1:K19"/>
  <sheetViews>
    <sheetView workbookViewId="0">
      <selection activeCell="J9" sqref="J9"/>
    </sheetView>
  </sheetViews>
  <sheetFormatPr defaultRowHeight="15"/>
  <cols>
    <col min="1" max="1" width="5.5703125" style="1" customWidth="1"/>
    <col min="2" max="2" width="37.7109375" style="1" customWidth="1"/>
    <col min="3" max="3" width="28.140625" style="1" customWidth="1"/>
    <col min="4" max="4" width="20.140625" style="1" customWidth="1"/>
    <col min="5" max="5" width="31.140625" style="1" customWidth="1"/>
    <col min="6" max="6" width="8.28515625" style="1" customWidth="1"/>
    <col min="7" max="16384" width="9.140625" style="1"/>
  </cols>
  <sheetData>
    <row r="1" spans="1:8" ht="15.75">
      <c r="A1" s="53" t="s">
        <v>1189</v>
      </c>
      <c r="B1" s="53"/>
      <c r="C1" s="53"/>
      <c r="D1" s="53"/>
      <c r="E1" s="53"/>
      <c r="F1" s="53"/>
      <c r="G1" s="53"/>
      <c r="H1" s="53"/>
    </row>
    <row r="2" spans="1:8" ht="16.5">
      <c r="A2" s="549" t="s">
        <v>971</v>
      </c>
      <c r="B2" s="549"/>
      <c r="C2" s="549"/>
      <c r="D2" s="549"/>
      <c r="E2" s="549"/>
      <c r="F2" s="549"/>
      <c r="G2" s="549"/>
      <c r="H2" s="549"/>
    </row>
    <row r="3" spans="1:8" ht="15.75">
      <c r="A3" s="781" t="s">
        <v>1073</v>
      </c>
      <c r="B3" s="781"/>
      <c r="C3" s="781"/>
      <c r="D3" s="781"/>
      <c r="E3" s="781"/>
      <c r="F3" s="781"/>
      <c r="G3" s="781"/>
      <c r="H3" s="781"/>
    </row>
    <row r="4" spans="1:8" ht="18" customHeight="1"/>
    <row r="5" spans="1:8" ht="45.75" customHeight="1">
      <c r="A5" s="380" t="s">
        <v>0</v>
      </c>
      <c r="B5" s="381" t="s">
        <v>975</v>
      </c>
      <c r="C5" s="381" t="s">
        <v>966</v>
      </c>
      <c r="D5" s="381" t="s">
        <v>959</v>
      </c>
      <c r="E5" s="381" t="s">
        <v>960</v>
      </c>
      <c r="F5" s="381" t="s">
        <v>539</v>
      </c>
    </row>
    <row r="6" spans="1:8" ht="26.25" customHeight="1">
      <c r="A6" s="794" t="s">
        <v>992</v>
      </c>
      <c r="B6" s="795"/>
      <c r="C6" s="2"/>
      <c r="D6" s="2"/>
      <c r="E6" s="2"/>
      <c r="F6" s="2"/>
    </row>
    <row r="7" spans="1:8" ht="66">
      <c r="A7" s="6">
        <v>1</v>
      </c>
      <c r="B7" s="394" t="s">
        <v>958</v>
      </c>
      <c r="C7" s="392" t="s">
        <v>970</v>
      </c>
      <c r="D7" s="392" t="s">
        <v>961</v>
      </c>
      <c r="E7" s="392" t="s">
        <v>965</v>
      </c>
      <c r="F7" s="392"/>
    </row>
    <row r="8" spans="1:8" ht="41.25" customHeight="1">
      <c r="A8" s="6">
        <v>2</v>
      </c>
      <c r="B8" s="394" t="s">
        <v>986</v>
      </c>
      <c r="C8" s="392" t="s">
        <v>968</v>
      </c>
      <c r="D8" s="392" t="s">
        <v>976</v>
      </c>
      <c r="E8" s="392" t="s">
        <v>962</v>
      </c>
      <c r="F8" s="392"/>
    </row>
    <row r="9" spans="1:8" ht="43.5" customHeight="1">
      <c r="A9" s="6">
        <v>3</v>
      </c>
      <c r="B9" s="394" t="s">
        <v>963</v>
      </c>
      <c r="C9" s="392" t="s">
        <v>969</v>
      </c>
      <c r="D9" s="392" t="s">
        <v>977</v>
      </c>
      <c r="E9" s="392" t="s">
        <v>962</v>
      </c>
      <c r="F9" s="392"/>
    </row>
    <row r="10" spans="1:8" ht="44.25" customHeight="1">
      <c r="A10" s="6">
        <v>4</v>
      </c>
      <c r="B10" s="394" t="s">
        <v>987</v>
      </c>
      <c r="C10" s="392" t="s">
        <v>967</v>
      </c>
      <c r="D10" s="392" t="s">
        <v>964</v>
      </c>
      <c r="E10" s="392" t="s">
        <v>962</v>
      </c>
      <c r="F10" s="392"/>
    </row>
    <row r="11" spans="1:8" ht="47.25" customHeight="1">
      <c r="A11" s="6">
        <v>5</v>
      </c>
      <c r="B11" s="394" t="s">
        <v>972</v>
      </c>
      <c r="C11" s="392" t="s">
        <v>973</v>
      </c>
      <c r="D11" s="392" t="s">
        <v>974</v>
      </c>
      <c r="E11" s="392" t="s">
        <v>962</v>
      </c>
      <c r="F11" s="392"/>
    </row>
    <row r="12" spans="1:8" ht="42" customHeight="1">
      <c r="A12" s="6">
        <v>6</v>
      </c>
      <c r="B12" s="394" t="s">
        <v>978</v>
      </c>
      <c r="C12" s="392" t="s">
        <v>980</v>
      </c>
      <c r="D12" s="392" t="s">
        <v>979</v>
      </c>
      <c r="E12" s="392" t="s">
        <v>962</v>
      </c>
      <c r="F12" s="392"/>
    </row>
    <row r="13" spans="1:8" ht="75" customHeight="1">
      <c r="A13" s="6">
        <v>7</v>
      </c>
      <c r="B13" s="394" t="s">
        <v>988</v>
      </c>
      <c r="C13" s="392" t="s">
        <v>989</v>
      </c>
      <c r="D13" s="392" t="s">
        <v>990</v>
      </c>
      <c r="E13" s="392" t="s">
        <v>991</v>
      </c>
      <c r="F13" s="392"/>
    </row>
    <row r="14" spans="1:8" ht="16.5">
      <c r="A14" s="6"/>
      <c r="B14" s="395"/>
      <c r="C14" s="393"/>
      <c r="D14" s="392"/>
      <c r="E14" s="392"/>
      <c r="F14" s="392"/>
    </row>
    <row r="15" spans="1:8" ht="16.5">
      <c r="A15" s="3"/>
      <c r="C15" s="391"/>
      <c r="D15" s="391"/>
      <c r="E15" s="391"/>
      <c r="F15" s="391"/>
    </row>
    <row r="16" spans="1:8" ht="16.5">
      <c r="A16" s="3"/>
      <c r="C16" s="391"/>
      <c r="D16" s="391"/>
      <c r="E16" s="391"/>
      <c r="F16" s="391"/>
    </row>
    <row r="17" spans="1:11" ht="16.5">
      <c r="A17" s="3"/>
      <c r="C17" s="391"/>
      <c r="D17" s="391"/>
      <c r="E17" s="391"/>
      <c r="F17" s="391"/>
    </row>
    <row r="18" spans="1:11" ht="18.75">
      <c r="A18" s="3"/>
      <c r="C18" s="391"/>
      <c r="D18" s="391"/>
      <c r="E18" s="391"/>
      <c r="F18" s="391"/>
      <c r="K18" s="19"/>
    </row>
    <row r="19" spans="1:11" ht="16.5">
      <c r="A19" s="3"/>
      <c r="C19" s="391"/>
      <c r="D19" s="391"/>
      <c r="E19" s="391"/>
      <c r="F19" s="391"/>
    </row>
  </sheetData>
  <mergeCells count="3">
    <mergeCell ref="A2:H2"/>
    <mergeCell ref="A3:H3"/>
    <mergeCell ref="A6:B6"/>
  </mergeCells>
  <pageMargins left="0.7" right="0.7" top="0.75" bottom="0.5" header="0.3" footer="0.3"/>
  <pageSetup paperSize="9" orientation="landscape" verticalDpi="0" r:id="rId1"/>
  <drawing r:id="rId2"/>
</worksheet>
</file>

<file path=xl/worksheets/sheet25.xml><?xml version="1.0" encoding="utf-8"?>
<worksheet xmlns="http://schemas.openxmlformats.org/spreadsheetml/2006/main" xmlns:r="http://schemas.openxmlformats.org/officeDocument/2006/relationships">
  <dimension ref="A1:H20"/>
  <sheetViews>
    <sheetView workbookViewId="0">
      <selection activeCell="I3" sqref="I3"/>
    </sheetView>
  </sheetViews>
  <sheetFormatPr defaultRowHeight="15.75"/>
  <cols>
    <col min="1" max="1" width="3.85546875" style="53" customWidth="1"/>
    <col min="2" max="2" width="26.7109375" style="53" customWidth="1"/>
    <col min="3" max="3" width="32.140625" style="53" customWidth="1"/>
    <col min="4" max="4" width="10.7109375" style="53" customWidth="1"/>
    <col min="5" max="5" width="27.85546875" style="53" customWidth="1"/>
    <col min="6" max="6" width="25.140625" style="53" customWidth="1"/>
    <col min="7" max="7" width="9.140625" style="53" customWidth="1"/>
    <col min="8" max="16384" width="9.140625" style="53"/>
  </cols>
  <sheetData>
    <row r="1" spans="1:8" ht="19.5" customHeight="1">
      <c r="A1" s="800" t="s">
        <v>1188</v>
      </c>
      <c r="B1" s="800"/>
      <c r="C1" s="800"/>
      <c r="D1" s="800"/>
      <c r="E1" s="800"/>
      <c r="F1" s="800"/>
      <c r="G1" s="800"/>
    </row>
    <row r="2" spans="1:8" ht="19.5" customHeight="1">
      <c r="A2" s="781" t="s">
        <v>1073</v>
      </c>
      <c r="B2" s="781"/>
      <c r="C2" s="781"/>
      <c r="D2" s="781"/>
      <c r="E2" s="781"/>
      <c r="F2" s="781"/>
      <c r="G2" s="781"/>
      <c r="H2" s="456"/>
    </row>
    <row r="3" spans="1:8" ht="12.75" customHeight="1">
      <c r="A3" s="801"/>
      <c r="B3" s="801"/>
      <c r="C3" s="801"/>
      <c r="D3" s="801"/>
      <c r="E3" s="801"/>
      <c r="F3" s="801"/>
      <c r="G3" s="801"/>
    </row>
    <row r="4" spans="1:8" ht="50.25" customHeight="1">
      <c r="A4" s="415" t="s">
        <v>0</v>
      </c>
      <c r="B4" s="416" t="s">
        <v>1002</v>
      </c>
      <c r="C4" s="416" t="s">
        <v>1003</v>
      </c>
      <c r="D4" s="417" t="s">
        <v>1004</v>
      </c>
      <c r="E4" s="416" t="s">
        <v>1005</v>
      </c>
      <c r="F4" s="416" t="s">
        <v>1006</v>
      </c>
      <c r="G4" s="416" t="s">
        <v>539</v>
      </c>
    </row>
    <row r="5" spans="1:8" ht="27.75" customHeight="1">
      <c r="A5" s="796" t="s">
        <v>1007</v>
      </c>
      <c r="B5" s="797"/>
      <c r="C5" s="797"/>
      <c r="D5" s="797"/>
      <c r="E5" s="797"/>
      <c r="F5" s="798"/>
      <c r="G5" s="799" t="s">
        <v>1008</v>
      </c>
    </row>
    <row r="6" spans="1:8" ht="47.25">
      <c r="A6" s="418">
        <v>1</v>
      </c>
      <c r="B6" s="418" t="s">
        <v>1009</v>
      </c>
      <c r="C6" s="418" t="s">
        <v>1010</v>
      </c>
      <c r="D6" s="418">
        <v>5000</v>
      </c>
      <c r="E6" s="418" t="s">
        <v>1011</v>
      </c>
      <c r="F6" s="418" t="s">
        <v>1041</v>
      </c>
      <c r="G6" s="799"/>
    </row>
    <row r="7" spans="1:8" ht="63">
      <c r="A7" s="418">
        <v>2</v>
      </c>
      <c r="B7" s="426" t="s">
        <v>1012</v>
      </c>
      <c r="C7" s="426" t="s">
        <v>1013</v>
      </c>
      <c r="D7" s="418">
        <v>31</v>
      </c>
      <c r="E7" s="419" t="s">
        <v>1014</v>
      </c>
      <c r="F7" s="418" t="s">
        <v>1041</v>
      </c>
      <c r="G7" s="799"/>
    </row>
    <row r="8" spans="1:8" ht="63">
      <c r="A8" s="418">
        <v>3</v>
      </c>
      <c r="B8" s="426" t="s">
        <v>1015</v>
      </c>
      <c r="C8" s="426" t="s">
        <v>1016</v>
      </c>
      <c r="D8" s="418">
        <v>330</v>
      </c>
      <c r="E8" s="418"/>
      <c r="F8" s="418" t="s">
        <v>1017</v>
      </c>
      <c r="G8" s="799"/>
    </row>
    <row r="9" spans="1:8" ht="63">
      <c r="A9" s="418">
        <v>4</v>
      </c>
      <c r="B9" s="345" t="s">
        <v>1018</v>
      </c>
      <c r="C9" s="345" t="s">
        <v>1019</v>
      </c>
      <c r="D9" s="418">
        <v>600</v>
      </c>
      <c r="E9" s="418" t="s">
        <v>1020</v>
      </c>
      <c r="F9" s="418" t="s">
        <v>1042</v>
      </c>
      <c r="G9" s="799"/>
    </row>
    <row r="10" spans="1:8" ht="90">
      <c r="A10" s="418">
        <v>5</v>
      </c>
      <c r="B10" s="426" t="s">
        <v>1021</v>
      </c>
      <c r="C10" s="167" t="s">
        <v>1022</v>
      </c>
      <c r="D10" s="420">
        <v>1400</v>
      </c>
      <c r="E10" s="429"/>
      <c r="F10" s="419" t="s">
        <v>1043</v>
      </c>
      <c r="G10" s="799"/>
    </row>
    <row r="11" spans="1:8" ht="29.25" customHeight="1">
      <c r="A11" s="430" t="s">
        <v>258</v>
      </c>
      <c r="B11" s="802" t="s">
        <v>1023</v>
      </c>
      <c r="C11" s="803"/>
      <c r="D11" s="803"/>
      <c r="E11" s="803"/>
      <c r="F11" s="803"/>
      <c r="G11" s="804"/>
    </row>
    <row r="12" spans="1:8" ht="31.5">
      <c r="A12" s="418">
        <v>1</v>
      </c>
      <c r="B12" s="345" t="s">
        <v>1024</v>
      </c>
      <c r="C12" s="345" t="s">
        <v>1025</v>
      </c>
      <c r="D12" s="420"/>
      <c r="E12" s="419" t="s">
        <v>1026</v>
      </c>
      <c r="F12" s="419"/>
      <c r="G12" s="799"/>
    </row>
    <row r="13" spans="1:8" ht="31.5">
      <c r="A13" s="418">
        <v>2</v>
      </c>
      <c r="B13" s="427" t="s">
        <v>1027</v>
      </c>
      <c r="C13" s="431" t="s">
        <v>1028</v>
      </c>
      <c r="D13" s="420"/>
      <c r="E13" s="419" t="s">
        <v>1029</v>
      </c>
      <c r="F13" s="419"/>
      <c r="G13" s="799"/>
    </row>
    <row r="14" spans="1:8" ht="31.5">
      <c r="A14" s="418">
        <v>3</v>
      </c>
      <c r="B14" s="426" t="s">
        <v>1027</v>
      </c>
      <c r="C14" s="426" t="s">
        <v>1030</v>
      </c>
      <c r="D14" s="420"/>
      <c r="E14" s="419" t="s">
        <v>1029</v>
      </c>
      <c r="F14" s="419"/>
      <c r="G14" s="799"/>
    </row>
    <row r="15" spans="1:8" ht="31.5">
      <c r="A15" s="421">
        <v>4</v>
      </c>
      <c r="B15" s="428" t="s">
        <v>1027</v>
      </c>
      <c r="C15" s="428" t="s">
        <v>1031</v>
      </c>
      <c r="D15" s="422"/>
      <c r="E15" s="419" t="s">
        <v>1029</v>
      </c>
      <c r="F15" s="423"/>
      <c r="G15" s="799"/>
    </row>
    <row r="16" spans="1:8" ht="31.5">
      <c r="A16" s="424">
        <v>5</v>
      </c>
      <c r="B16" s="345" t="s">
        <v>1032</v>
      </c>
      <c r="C16" s="345" t="s">
        <v>1033</v>
      </c>
      <c r="D16" s="424"/>
      <c r="E16" s="419" t="s">
        <v>1029</v>
      </c>
      <c r="F16" s="424"/>
      <c r="G16" s="424"/>
    </row>
    <row r="17" spans="1:7" ht="27" customHeight="1">
      <c r="A17" s="425" t="s">
        <v>774</v>
      </c>
      <c r="B17" s="796" t="s">
        <v>1034</v>
      </c>
      <c r="C17" s="797"/>
      <c r="D17" s="797"/>
      <c r="E17" s="797"/>
      <c r="F17" s="797"/>
      <c r="G17" s="798"/>
    </row>
    <row r="18" spans="1:7" ht="37.5" customHeight="1">
      <c r="A18" s="419">
        <v>1</v>
      </c>
      <c r="B18" s="38" t="s">
        <v>1035</v>
      </c>
      <c r="C18" s="409" t="s">
        <v>1036</v>
      </c>
      <c r="D18" s="419">
        <v>200</v>
      </c>
      <c r="E18" s="419" t="s">
        <v>1037</v>
      </c>
      <c r="F18" s="419"/>
      <c r="G18" s="799" t="s">
        <v>1008</v>
      </c>
    </row>
    <row r="19" spans="1:7" ht="52.5" customHeight="1">
      <c r="A19" s="79">
        <v>2</v>
      </c>
      <c r="B19" s="38" t="s">
        <v>1038</v>
      </c>
      <c r="C19" s="38" t="s">
        <v>1039</v>
      </c>
      <c r="D19" s="457">
        <v>150</v>
      </c>
      <c r="E19" s="419" t="s">
        <v>1037</v>
      </c>
      <c r="F19" s="79"/>
      <c r="G19" s="799"/>
    </row>
    <row r="20" spans="1:7" ht="39.75" customHeight="1">
      <c r="A20" s="79">
        <v>3</v>
      </c>
      <c r="B20" s="345" t="s">
        <v>1040</v>
      </c>
      <c r="C20" s="409" t="s">
        <v>1036</v>
      </c>
      <c r="D20" s="79">
        <v>25</v>
      </c>
      <c r="E20" s="419" t="s">
        <v>1037</v>
      </c>
      <c r="F20" s="79"/>
      <c r="G20" s="799"/>
    </row>
  </sheetData>
  <mergeCells count="9">
    <mergeCell ref="B17:G17"/>
    <mergeCell ref="G18:G20"/>
    <mergeCell ref="A1:G1"/>
    <mergeCell ref="A3:G3"/>
    <mergeCell ref="A5:F5"/>
    <mergeCell ref="G5:G10"/>
    <mergeCell ref="B11:G11"/>
    <mergeCell ref="G12:G15"/>
    <mergeCell ref="A2:G2"/>
  </mergeCells>
  <pageMargins left="0.45" right="0.45" top="0.75" bottom="0.5" header="0.3" footer="0.3"/>
  <pageSetup paperSize="9" orientation="landscape" verticalDpi="0" r:id="rId1"/>
  <drawing r:id="rId2"/>
</worksheet>
</file>

<file path=xl/worksheets/sheet26.xml><?xml version="1.0" encoding="utf-8"?>
<worksheet xmlns="http://schemas.openxmlformats.org/spreadsheetml/2006/main" xmlns:r="http://schemas.openxmlformats.org/officeDocument/2006/relationships">
  <dimension ref="A1:D21"/>
  <sheetViews>
    <sheetView tabSelected="1" topLeftCell="A4" workbookViewId="0">
      <selection activeCell="G18" sqref="G18"/>
    </sheetView>
  </sheetViews>
  <sheetFormatPr defaultRowHeight="18.75"/>
  <cols>
    <col min="1" max="1" width="5.7109375" style="19" customWidth="1"/>
    <col min="2" max="2" width="29.140625" style="19" customWidth="1"/>
    <col min="3" max="3" width="24.28515625" style="19" customWidth="1"/>
    <col min="4" max="4" width="22.42578125" style="19" customWidth="1"/>
    <col min="5" max="16384" width="9.140625" style="19"/>
  </cols>
  <sheetData>
    <row r="1" spans="1:4">
      <c r="A1" s="543" t="s">
        <v>1183</v>
      </c>
    </row>
    <row r="2" spans="1:4" ht="52.5" customHeight="1">
      <c r="A2" s="805" t="s">
        <v>1187</v>
      </c>
      <c r="B2" s="805"/>
      <c r="C2" s="805"/>
      <c r="D2" s="805"/>
    </row>
    <row r="3" spans="1:4" ht="15.75" customHeight="1"/>
    <row r="4" spans="1:4" ht="35.25" customHeight="1">
      <c r="A4" s="809" t="s">
        <v>0</v>
      </c>
      <c r="B4" s="810" t="s">
        <v>1171</v>
      </c>
      <c r="C4" s="810" t="s">
        <v>1182</v>
      </c>
      <c r="D4" s="810"/>
    </row>
    <row r="5" spans="1:4" ht="45" customHeight="1">
      <c r="A5" s="809"/>
      <c r="B5" s="810"/>
      <c r="C5" s="541" t="s">
        <v>1185</v>
      </c>
      <c r="D5" s="541" t="s">
        <v>1186</v>
      </c>
    </row>
    <row r="6" spans="1:4" ht="30.75" customHeight="1">
      <c r="A6" s="542">
        <v>1</v>
      </c>
      <c r="B6" s="544" t="s">
        <v>961</v>
      </c>
      <c r="C6" s="545">
        <v>2020</v>
      </c>
      <c r="D6" s="545">
        <v>2020</v>
      </c>
    </row>
    <row r="7" spans="1:4" ht="27" customHeight="1">
      <c r="A7" s="542">
        <v>2</v>
      </c>
      <c r="B7" s="544" t="s">
        <v>1172</v>
      </c>
      <c r="C7" s="545">
        <v>2020</v>
      </c>
      <c r="D7" s="545">
        <v>2021</v>
      </c>
    </row>
    <row r="8" spans="1:4" ht="27" customHeight="1">
      <c r="A8" s="542">
        <v>3</v>
      </c>
      <c r="B8" s="544" t="s">
        <v>977</v>
      </c>
      <c r="C8" s="545">
        <v>2020</v>
      </c>
      <c r="D8" s="545">
        <v>2023</v>
      </c>
    </row>
    <row r="9" spans="1:4" ht="27.75" customHeight="1">
      <c r="A9" s="542">
        <v>4</v>
      </c>
      <c r="B9" s="544" t="s">
        <v>976</v>
      </c>
      <c r="C9" s="545">
        <v>2021</v>
      </c>
      <c r="D9" s="545"/>
    </row>
    <row r="10" spans="1:4" ht="25.5" customHeight="1">
      <c r="A10" s="542">
        <v>5</v>
      </c>
      <c r="B10" s="544" t="s">
        <v>1173</v>
      </c>
      <c r="C10" s="545">
        <v>2021</v>
      </c>
      <c r="D10" s="545">
        <v>2022</v>
      </c>
    </row>
    <row r="11" spans="1:4" ht="23.25" customHeight="1">
      <c r="A11" s="542">
        <v>6</v>
      </c>
      <c r="B11" s="544" t="s">
        <v>1174</v>
      </c>
      <c r="C11" s="545">
        <v>2022</v>
      </c>
      <c r="D11" s="545"/>
    </row>
    <row r="12" spans="1:4" ht="27" customHeight="1">
      <c r="A12" s="542">
        <v>7</v>
      </c>
      <c r="B12" s="544" t="s">
        <v>964</v>
      </c>
      <c r="C12" s="545">
        <v>2022</v>
      </c>
      <c r="D12" s="545">
        <v>2024</v>
      </c>
    </row>
    <row r="13" spans="1:4" ht="26.25" customHeight="1">
      <c r="A13" s="542">
        <v>8</v>
      </c>
      <c r="B13" s="544" t="s">
        <v>1175</v>
      </c>
      <c r="C13" s="545">
        <v>2022</v>
      </c>
      <c r="D13" s="545"/>
    </row>
    <row r="14" spans="1:4" ht="26.25" customHeight="1">
      <c r="A14" s="542">
        <v>9</v>
      </c>
      <c r="B14" s="544" t="s">
        <v>1176</v>
      </c>
      <c r="C14" s="545">
        <v>2023</v>
      </c>
      <c r="D14" s="545"/>
    </row>
    <row r="15" spans="1:4" ht="25.5" customHeight="1">
      <c r="A15" s="542">
        <v>10</v>
      </c>
      <c r="B15" s="544" t="s">
        <v>979</v>
      </c>
      <c r="C15" s="545">
        <v>2023</v>
      </c>
      <c r="D15" s="545"/>
    </row>
    <row r="16" spans="1:4" ht="25.5" customHeight="1">
      <c r="A16" s="542">
        <v>11</v>
      </c>
      <c r="B16" s="544" t="s">
        <v>1181</v>
      </c>
      <c r="C16" s="545">
        <v>2023</v>
      </c>
      <c r="D16" s="545"/>
    </row>
    <row r="17" spans="1:4" ht="27.75" customHeight="1">
      <c r="A17" s="542">
        <v>12</v>
      </c>
      <c r="B17" s="544" t="s">
        <v>1177</v>
      </c>
      <c r="C17" s="545">
        <v>2024</v>
      </c>
      <c r="D17" s="545"/>
    </row>
    <row r="18" spans="1:4" ht="27" customHeight="1">
      <c r="A18" s="542">
        <v>13</v>
      </c>
      <c r="B18" s="544" t="s">
        <v>1178</v>
      </c>
      <c r="C18" s="545">
        <v>2024</v>
      </c>
      <c r="D18" s="545"/>
    </row>
    <row r="19" spans="1:4" ht="27" customHeight="1">
      <c r="A19" s="542">
        <v>14</v>
      </c>
      <c r="B19" s="544" t="s">
        <v>1179</v>
      </c>
      <c r="C19" s="545">
        <v>2025</v>
      </c>
      <c r="D19" s="545"/>
    </row>
    <row r="20" spans="1:4" ht="25.5" customHeight="1">
      <c r="A20" s="542">
        <v>15</v>
      </c>
      <c r="B20" s="544" t="s">
        <v>1180</v>
      </c>
      <c r="C20" s="545">
        <v>2025</v>
      </c>
      <c r="D20" s="545"/>
    </row>
    <row r="21" spans="1:4" ht="25.5" customHeight="1">
      <c r="A21" s="806" t="s">
        <v>1184</v>
      </c>
      <c r="B21" s="807"/>
      <c r="C21" s="807"/>
      <c r="D21" s="808"/>
    </row>
  </sheetData>
  <mergeCells count="5">
    <mergeCell ref="A2:D2"/>
    <mergeCell ref="A21:D21"/>
    <mergeCell ref="A4:A5"/>
    <mergeCell ref="B4:B5"/>
    <mergeCell ref="C4:D4"/>
  </mergeCells>
  <pageMargins left="0.95" right="0.7" top="0.75" bottom="0.75"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dimension ref="A1:J38"/>
  <sheetViews>
    <sheetView workbookViewId="0">
      <selection sqref="A1:C1"/>
    </sheetView>
  </sheetViews>
  <sheetFormatPr defaultRowHeight="15"/>
  <cols>
    <col min="1" max="1" width="4.28515625" customWidth="1"/>
    <col min="2" max="2" width="17" customWidth="1"/>
    <col min="3" max="3" width="16" customWidth="1"/>
    <col min="4" max="4" width="19.42578125" customWidth="1"/>
    <col min="5" max="5" width="22.42578125" customWidth="1"/>
    <col min="6" max="6" width="15.7109375" customWidth="1"/>
    <col min="7" max="7" width="13.42578125" customWidth="1"/>
    <col min="8" max="8" width="13.140625" customWidth="1"/>
    <col min="9" max="9" width="9.140625" customWidth="1"/>
    <col min="10" max="10" width="6.7109375" customWidth="1"/>
  </cols>
  <sheetData>
    <row r="1" spans="1:10" ht="15.75">
      <c r="A1" s="811" t="s">
        <v>1159</v>
      </c>
      <c r="B1" s="811"/>
      <c r="C1" s="811"/>
      <c r="D1" s="492"/>
      <c r="E1" s="492"/>
      <c r="F1" s="492"/>
      <c r="G1" s="492"/>
      <c r="H1" s="492"/>
      <c r="I1" s="492"/>
      <c r="J1" s="492"/>
    </row>
    <row r="2" spans="1:10" ht="16.5">
      <c r="A2" s="812" t="s">
        <v>1134</v>
      </c>
      <c r="B2" s="812"/>
      <c r="C2" s="812"/>
      <c r="D2" s="812"/>
      <c r="E2" s="812"/>
      <c r="F2" s="812"/>
      <c r="G2" s="812"/>
      <c r="H2" s="812"/>
      <c r="I2" s="812"/>
      <c r="J2" s="812"/>
    </row>
    <row r="3" spans="1:10" ht="15.75">
      <c r="A3" s="813"/>
      <c r="B3" s="813"/>
      <c r="C3" s="813"/>
      <c r="D3" s="813"/>
      <c r="E3" s="813"/>
      <c r="F3" s="813"/>
      <c r="G3" s="813"/>
      <c r="H3" s="813"/>
      <c r="I3" s="813"/>
      <c r="J3" s="493"/>
    </row>
    <row r="4" spans="1:10" ht="15.75">
      <c r="A4" s="814" t="s">
        <v>0</v>
      </c>
      <c r="B4" s="815" t="s">
        <v>1104</v>
      </c>
      <c r="C4" s="814" t="s">
        <v>1105</v>
      </c>
      <c r="D4" s="814" t="s">
        <v>1106</v>
      </c>
      <c r="E4" s="814"/>
      <c r="F4" s="814"/>
      <c r="G4" s="814" t="s">
        <v>1107</v>
      </c>
      <c r="H4" s="814"/>
      <c r="I4" s="817"/>
      <c r="J4" s="818" t="s">
        <v>539</v>
      </c>
    </row>
    <row r="5" spans="1:10" ht="15.75">
      <c r="A5" s="815"/>
      <c r="B5" s="816"/>
      <c r="C5" s="815"/>
      <c r="D5" s="494" t="s">
        <v>117</v>
      </c>
      <c r="E5" s="494" t="s">
        <v>118</v>
      </c>
      <c r="F5" s="494" t="s">
        <v>119</v>
      </c>
      <c r="G5" s="494" t="s">
        <v>117</v>
      </c>
      <c r="H5" s="494" t="s">
        <v>118</v>
      </c>
      <c r="I5" s="495" t="s">
        <v>119</v>
      </c>
      <c r="J5" s="818"/>
    </row>
    <row r="6" spans="1:10" ht="15.75">
      <c r="A6" s="496">
        <v>1</v>
      </c>
      <c r="B6" s="497" t="s">
        <v>21</v>
      </c>
      <c r="C6" s="497" t="s">
        <v>21</v>
      </c>
      <c r="D6" s="498"/>
      <c r="E6" s="498" t="s">
        <v>1108</v>
      </c>
      <c r="F6" s="498" t="s">
        <v>1108</v>
      </c>
      <c r="G6" s="498">
        <v>2023</v>
      </c>
      <c r="H6" s="498">
        <v>2025</v>
      </c>
      <c r="I6" s="498">
        <v>2025</v>
      </c>
      <c r="J6" s="498"/>
    </row>
    <row r="7" spans="1:10" ht="15.75">
      <c r="A7" s="499">
        <v>2</v>
      </c>
      <c r="B7" s="500" t="s">
        <v>20</v>
      </c>
      <c r="C7" s="500" t="s">
        <v>20</v>
      </c>
      <c r="D7" s="501" t="s">
        <v>1109</v>
      </c>
      <c r="E7" s="502" t="s">
        <v>1110</v>
      </c>
      <c r="F7" s="501" t="s">
        <v>1111</v>
      </c>
      <c r="G7" s="501">
        <v>2022</v>
      </c>
      <c r="H7" s="501">
        <v>2023</v>
      </c>
      <c r="I7" s="501">
        <v>2021</v>
      </c>
      <c r="J7" s="501"/>
    </row>
    <row r="8" spans="1:10" ht="15.75">
      <c r="A8" s="499">
        <v>3</v>
      </c>
      <c r="B8" s="500" t="s">
        <v>22</v>
      </c>
      <c r="C8" s="500" t="s">
        <v>22</v>
      </c>
      <c r="D8" s="501"/>
      <c r="E8" s="501" t="s">
        <v>1112</v>
      </c>
      <c r="F8" s="501" t="s">
        <v>1109</v>
      </c>
      <c r="G8" s="501">
        <v>2022</v>
      </c>
      <c r="H8" s="501">
        <v>2021</v>
      </c>
      <c r="I8" s="501">
        <v>2021</v>
      </c>
      <c r="J8" s="501"/>
    </row>
    <row r="9" spans="1:10" ht="15.75">
      <c r="A9" s="499">
        <v>4</v>
      </c>
      <c r="B9" s="500" t="s">
        <v>23</v>
      </c>
      <c r="C9" s="500" t="s">
        <v>23</v>
      </c>
      <c r="D9" s="501" t="s">
        <v>1112</v>
      </c>
      <c r="E9" s="502" t="s">
        <v>1113</v>
      </c>
      <c r="F9" s="501"/>
      <c r="G9" s="501">
        <v>2021</v>
      </c>
      <c r="H9" s="501">
        <v>2021</v>
      </c>
      <c r="I9" s="501">
        <v>2022</v>
      </c>
      <c r="J9" s="501"/>
    </row>
    <row r="10" spans="1:10" ht="15.75">
      <c r="A10" s="819">
        <v>5</v>
      </c>
      <c r="B10" s="821" t="s">
        <v>24</v>
      </c>
      <c r="C10" s="500" t="s">
        <v>24</v>
      </c>
      <c r="D10" s="501" t="s">
        <v>1108</v>
      </c>
      <c r="E10" s="502" t="s">
        <v>1114</v>
      </c>
      <c r="F10" s="501" t="s">
        <v>1112</v>
      </c>
      <c r="G10" s="501">
        <v>2025</v>
      </c>
      <c r="H10" s="501">
        <v>2022</v>
      </c>
      <c r="I10" s="501">
        <v>2021</v>
      </c>
      <c r="J10" s="501"/>
    </row>
    <row r="11" spans="1:10" ht="15.75">
      <c r="A11" s="820"/>
      <c r="B11" s="822"/>
      <c r="C11" s="503" t="s">
        <v>312</v>
      </c>
      <c r="D11" s="499"/>
      <c r="E11" s="499" t="s">
        <v>1115</v>
      </c>
      <c r="F11" s="499"/>
      <c r="G11" s="499">
        <v>2022</v>
      </c>
      <c r="H11" s="499"/>
      <c r="I11" s="499"/>
      <c r="J11" s="499"/>
    </row>
    <row r="12" spans="1:10" ht="15.75">
      <c r="A12" s="499">
        <v>6</v>
      </c>
      <c r="B12" s="504" t="s">
        <v>25</v>
      </c>
      <c r="C12" s="504" t="s">
        <v>25</v>
      </c>
      <c r="D12" s="505" t="s">
        <v>1112</v>
      </c>
      <c r="E12" s="506" t="s">
        <v>1110</v>
      </c>
      <c r="F12" s="505" t="s">
        <v>1116</v>
      </c>
      <c r="G12" s="505">
        <v>2021</v>
      </c>
      <c r="H12" s="505">
        <v>2023</v>
      </c>
      <c r="I12" s="505">
        <v>2024</v>
      </c>
      <c r="J12" s="505"/>
    </row>
    <row r="13" spans="1:10" ht="15.75">
      <c r="A13" s="499">
        <v>7</v>
      </c>
      <c r="B13" s="504" t="s">
        <v>26</v>
      </c>
      <c r="C13" s="504" t="s">
        <v>26</v>
      </c>
      <c r="D13" s="505" t="s">
        <v>1109</v>
      </c>
      <c r="E13" s="506" t="s">
        <v>1113</v>
      </c>
      <c r="F13" s="505" t="s">
        <v>1111</v>
      </c>
      <c r="G13" s="505">
        <v>2021</v>
      </c>
      <c r="H13" s="505">
        <v>2021</v>
      </c>
      <c r="I13" s="505">
        <v>2022</v>
      </c>
      <c r="J13" s="505"/>
    </row>
    <row r="14" spans="1:10" ht="15.75">
      <c r="A14" s="499">
        <v>8</v>
      </c>
      <c r="B14" s="504" t="s">
        <v>28</v>
      </c>
      <c r="C14" s="504" t="s">
        <v>28</v>
      </c>
      <c r="D14" s="505" t="s">
        <v>1109</v>
      </c>
      <c r="E14" s="505" t="s">
        <v>1117</v>
      </c>
      <c r="F14" s="505" t="s">
        <v>1116</v>
      </c>
      <c r="G14" s="505">
        <v>2022</v>
      </c>
      <c r="H14" s="505" t="s">
        <v>1118</v>
      </c>
      <c r="I14" s="505">
        <v>2024</v>
      </c>
      <c r="J14" s="505"/>
    </row>
    <row r="15" spans="1:10" ht="15.75">
      <c r="A15" s="499">
        <v>9</v>
      </c>
      <c r="B15" s="504" t="s">
        <v>29</v>
      </c>
      <c r="C15" s="504" t="s">
        <v>29</v>
      </c>
      <c r="D15" s="505" t="s">
        <v>1111</v>
      </c>
      <c r="E15" s="506" t="s">
        <v>1119</v>
      </c>
      <c r="F15" s="505" t="s">
        <v>1117</v>
      </c>
      <c r="G15" s="505">
        <v>2022</v>
      </c>
      <c r="H15" s="505">
        <v>2024</v>
      </c>
      <c r="I15" s="505">
        <v>2022</v>
      </c>
      <c r="J15" s="505"/>
    </row>
    <row r="16" spans="1:10" ht="15.75">
      <c r="A16" s="819">
        <v>10</v>
      </c>
      <c r="B16" s="821" t="s">
        <v>313</v>
      </c>
      <c r="C16" s="500" t="s">
        <v>313</v>
      </c>
      <c r="D16" s="501" t="s">
        <v>1120</v>
      </c>
      <c r="E16" s="501" t="s">
        <v>1108</v>
      </c>
      <c r="F16" s="501"/>
      <c r="G16" s="501">
        <v>2023</v>
      </c>
      <c r="H16" s="501">
        <v>2025</v>
      </c>
      <c r="I16" s="501">
        <v>2025</v>
      </c>
      <c r="J16" s="501"/>
    </row>
    <row r="17" spans="1:10" ht="15.75">
      <c r="A17" s="820"/>
      <c r="B17" s="822"/>
      <c r="C17" s="503" t="s">
        <v>314</v>
      </c>
      <c r="D17" s="499" t="s">
        <v>1112</v>
      </c>
      <c r="E17" s="499" t="s">
        <v>1117</v>
      </c>
      <c r="F17" s="499"/>
      <c r="G17" s="499">
        <v>2021</v>
      </c>
      <c r="H17" s="499"/>
      <c r="I17" s="499"/>
      <c r="J17" s="499"/>
    </row>
    <row r="18" spans="1:10" ht="15.75">
      <c r="A18" s="819">
        <v>11</v>
      </c>
      <c r="B18" s="821" t="s">
        <v>1121</v>
      </c>
      <c r="C18" s="500" t="s">
        <v>1121</v>
      </c>
      <c r="D18" s="501"/>
      <c r="E18" s="502" t="s">
        <v>1122</v>
      </c>
      <c r="F18" s="501" t="s">
        <v>1111</v>
      </c>
      <c r="G18" s="501" t="s">
        <v>1123</v>
      </c>
      <c r="H18" s="501">
        <v>2022</v>
      </c>
      <c r="I18" s="501">
        <v>2022</v>
      </c>
      <c r="J18" s="501"/>
    </row>
    <row r="19" spans="1:10" ht="15.75">
      <c r="A19" s="820"/>
      <c r="B19" s="822"/>
      <c r="C19" s="503" t="s">
        <v>316</v>
      </c>
      <c r="D19" s="499" t="s">
        <v>1109</v>
      </c>
      <c r="E19" s="507" t="s">
        <v>1122</v>
      </c>
      <c r="F19" s="499" t="s">
        <v>1112</v>
      </c>
      <c r="G19" s="499">
        <v>2022</v>
      </c>
      <c r="H19" s="499">
        <v>2022</v>
      </c>
      <c r="I19" s="499">
        <v>2023</v>
      </c>
      <c r="J19" s="499"/>
    </row>
    <row r="20" spans="1:10" ht="15.75">
      <c r="A20" s="499">
        <v>12</v>
      </c>
      <c r="B20" s="504" t="s">
        <v>31</v>
      </c>
      <c r="C20" s="504" t="s">
        <v>31</v>
      </c>
      <c r="D20" s="505" t="s">
        <v>1109</v>
      </c>
      <c r="E20" s="505" t="s">
        <v>1112</v>
      </c>
      <c r="F20" s="505" t="s">
        <v>1124</v>
      </c>
      <c r="G20" s="505">
        <v>2022</v>
      </c>
      <c r="H20" s="505">
        <v>2025</v>
      </c>
      <c r="I20" s="505">
        <v>2026</v>
      </c>
      <c r="J20" s="505"/>
    </row>
    <row r="21" spans="1:10" ht="15.75">
      <c r="A21" s="499">
        <v>13</v>
      </c>
      <c r="B21" s="504" t="s">
        <v>30</v>
      </c>
      <c r="C21" s="504" t="s">
        <v>1125</v>
      </c>
      <c r="D21" s="505" t="s">
        <v>1109</v>
      </c>
      <c r="E21" s="505" t="s">
        <v>1120</v>
      </c>
      <c r="F21" s="505"/>
      <c r="G21" s="505">
        <v>2022</v>
      </c>
      <c r="H21" s="505">
        <v>2023</v>
      </c>
      <c r="I21" s="505">
        <v>2022</v>
      </c>
      <c r="J21" s="505"/>
    </row>
    <row r="22" spans="1:10" ht="15.75">
      <c r="A22" s="499">
        <v>14</v>
      </c>
      <c r="B22" s="504" t="s">
        <v>740</v>
      </c>
      <c r="C22" s="504" t="s">
        <v>740</v>
      </c>
      <c r="D22" s="505" t="s">
        <v>1109</v>
      </c>
      <c r="E22" s="506" t="s">
        <v>1113</v>
      </c>
      <c r="F22" s="505" t="s">
        <v>1117</v>
      </c>
      <c r="G22" s="505">
        <v>2022</v>
      </c>
      <c r="H22" s="505">
        <v>2022</v>
      </c>
      <c r="I22" s="505">
        <v>2022</v>
      </c>
      <c r="J22" s="505"/>
    </row>
    <row r="23" spans="1:10" ht="15.75">
      <c r="A23" s="499">
        <v>15</v>
      </c>
      <c r="B23" s="504" t="s">
        <v>34</v>
      </c>
      <c r="C23" s="504" t="s">
        <v>34</v>
      </c>
      <c r="D23" s="505" t="s">
        <v>1120</v>
      </c>
      <c r="E23" s="506" t="s">
        <v>1123</v>
      </c>
      <c r="F23" s="505" t="s">
        <v>1108</v>
      </c>
      <c r="G23" s="505">
        <v>2023</v>
      </c>
      <c r="H23" s="505">
        <v>2026</v>
      </c>
      <c r="I23" s="505">
        <v>2026</v>
      </c>
      <c r="J23" s="505"/>
    </row>
    <row r="24" spans="1:10" ht="15.75">
      <c r="A24" s="499">
        <v>16</v>
      </c>
      <c r="B24" s="504" t="s">
        <v>1126</v>
      </c>
      <c r="C24" s="504" t="s">
        <v>1126</v>
      </c>
      <c r="D24" s="505" t="s">
        <v>1109</v>
      </c>
      <c r="E24" s="506" t="s">
        <v>1127</v>
      </c>
      <c r="F24" s="505" t="s">
        <v>1108</v>
      </c>
      <c r="G24" s="505">
        <v>2022</v>
      </c>
      <c r="H24" s="505">
        <v>2021</v>
      </c>
      <c r="I24" s="505">
        <v>2025</v>
      </c>
      <c r="J24" s="505"/>
    </row>
    <row r="25" spans="1:10" ht="15.75">
      <c r="A25" s="499">
        <v>17</v>
      </c>
      <c r="B25" s="504" t="s">
        <v>35</v>
      </c>
      <c r="C25" s="504" t="s">
        <v>35</v>
      </c>
      <c r="D25" s="505" t="s">
        <v>1128</v>
      </c>
      <c r="E25" s="505" t="s">
        <v>1129</v>
      </c>
      <c r="F25" s="505" t="s">
        <v>1120</v>
      </c>
      <c r="G25" s="505" t="s">
        <v>1130</v>
      </c>
      <c r="H25" s="505" t="s">
        <v>1130</v>
      </c>
      <c r="I25" s="505">
        <v>2023</v>
      </c>
      <c r="J25" s="505"/>
    </row>
    <row r="26" spans="1:10" ht="15.75">
      <c r="A26" s="499">
        <v>18</v>
      </c>
      <c r="B26" s="504" t="s">
        <v>36</v>
      </c>
      <c r="C26" s="504" t="s">
        <v>36</v>
      </c>
      <c r="D26" s="505" t="s">
        <v>1116</v>
      </c>
      <c r="E26" s="505" t="s">
        <v>1120</v>
      </c>
      <c r="F26" s="505" t="s">
        <v>1117</v>
      </c>
      <c r="G26" s="505">
        <v>2024</v>
      </c>
      <c r="H26" s="505">
        <v>2023</v>
      </c>
      <c r="I26" s="505">
        <v>2022</v>
      </c>
      <c r="J26" s="505"/>
    </row>
    <row r="27" spans="1:10" ht="15.75">
      <c r="A27" s="499">
        <v>19</v>
      </c>
      <c r="B27" s="504" t="s">
        <v>37</v>
      </c>
      <c r="C27" s="504" t="s">
        <v>37</v>
      </c>
      <c r="D27" s="505" t="s">
        <v>1108</v>
      </c>
      <c r="E27" s="506" t="s">
        <v>1127</v>
      </c>
      <c r="F27" s="505" t="s">
        <v>1124</v>
      </c>
      <c r="G27" s="505">
        <v>2025</v>
      </c>
      <c r="H27" s="505">
        <v>2021</v>
      </c>
      <c r="I27" s="505">
        <v>2026</v>
      </c>
      <c r="J27" s="505"/>
    </row>
    <row r="28" spans="1:10" ht="15.75">
      <c r="A28" s="499">
        <v>20</v>
      </c>
      <c r="B28" s="504" t="s">
        <v>38</v>
      </c>
      <c r="C28" s="504" t="s">
        <v>38</v>
      </c>
      <c r="D28" s="506" t="s">
        <v>1110</v>
      </c>
      <c r="E28" s="505" t="s">
        <v>1131</v>
      </c>
      <c r="F28" s="505" t="s">
        <v>1117</v>
      </c>
      <c r="G28" s="505">
        <v>2023</v>
      </c>
      <c r="H28" s="505" t="s">
        <v>1132</v>
      </c>
      <c r="I28" s="505">
        <v>2022</v>
      </c>
      <c r="J28" s="505"/>
    </row>
    <row r="29" spans="1:10" ht="15.75">
      <c r="A29" s="499">
        <v>21</v>
      </c>
      <c r="B29" s="504" t="s">
        <v>39</v>
      </c>
      <c r="C29" s="504" t="s">
        <v>39</v>
      </c>
      <c r="D29" s="505"/>
      <c r="E29" s="506" t="s">
        <v>1113</v>
      </c>
      <c r="F29" s="505" t="s">
        <v>1108</v>
      </c>
      <c r="G29" s="505">
        <v>2023</v>
      </c>
      <c r="H29" s="505">
        <v>2022</v>
      </c>
      <c r="I29" s="505">
        <v>2025</v>
      </c>
      <c r="J29" s="505"/>
    </row>
    <row r="30" spans="1:10" ht="15.75">
      <c r="A30" s="819">
        <v>22</v>
      </c>
      <c r="B30" s="821" t="s">
        <v>47</v>
      </c>
      <c r="C30" s="500" t="s">
        <v>47</v>
      </c>
      <c r="D30" s="501"/>
      <c r="E30" s="501" t="s">
        <v>1124</v>
      </c>
      <c r="F30" s="501" t="s">
        <v>1117</v>
      </c>
      <c r="G30" s="501">
        <v>2022</v>
      </c>
      <c r="H30" s="501">
        <v>2026</v>
      </c>
      <c r="I30" s="501">
        <v>2025</v>
      </c>
      <c r="J30" s="501"/>
    </row>
    <row r="31" spans="1:10" ht="15.75">
      <c r="A31" s="820"/>
      <c r="B31" s="822"/>
      <c r="C31" s="500" t="s">
        <v>315</v>
      </c>
      <c r="D31" s="501"/>
      <c r="E31" s="501" t="s">
        <v>1120</v>
      </c>
      <c r="F31" s="501"/>
      <c r="G31" s="501">
        <v>2021</v>
      </c>
      <c r="H31" s="501"/>
      <c r="I31" s="501"/>
      <c r="J31" s="501"/>
    </row>
    <row r="32" spans="1:10" ht="15.75">
      <c r="A32" s="499">
        <v>23</v>
      </c>
      <c r="B32" s="504" t="s">
        <v>823</v>
      </c>
      <c r="C32" s="504" t="s">
        <v>823</v>
      </c>
      <c r="D32" s="505" t="s">
        <v>1112</v>
      </c>
      <c r="E32" s="505" t="s">
        <v>1120</v>
      </c>
      <c r="F32" s="505"/>
      <c r="G32" s="505">
        <v>2022</v>
      </c>
      <c r="H32" s="505">
        <v>2023</v>
      </c>
      <c r="I32" s="505">
        <v>2024</v>
      </c>
      <c r="J32" s="505"/>
    </row>
    <row r="33" spans="1:10" ht="15.75">
      <c r="A33" s="499">
        <v>24</v>
      </c>
      <c r="B33" s="504" t="s">
        <v>41</v>
      </c>
      <c r="C33" s="504" t="s">
        <v>41</v>
      </c>
      <c r="D33" s="505" t="s">
        <v>1120</v>
      </c>
      <c r="E33" s="505" t="s">
        <v>1124</v>
      </c>
      <c r="F33" s="505"/>
      <c r="G33" s="505">
        <v>2023</v>
      </c>
      <c r="H33" s="505">
        <v>2026</v>
      </c>
      <c r="I33" s="505">
        <v>2023</v>
      </c>
      <c r="J33" s="505"/>
    </row>
    <row r="34" spans="1:10" ht="15.75">
      <c r="A34" s="499">
        <v>25</v>
      </c>
      <c r="B34" s="504" t="s">
        <v>43</v>
      </c>
      <c r="C34" s="504" t="s">
        <v>43</v>
      </c>
      <c r="D34" s="505" t="s">
        <v>1112</v>
      </c>
      <c r="E34" s="506" t="s">
        <v>1119</v>
      </c>
      <c r="F34" s="505" t="s">
        <v>1117</v>
      </c>
      <c r="G34" s="505">
        <v>2021</v>
      </c>
      <c r="H34" s="505">
        <v>2024</v>
      </c>
      <c r="I34" s="505">
        <v>2022</v>
      </c>
      <c r="J34" s="505"/>
    </row>
    <row r="35" spans="1:10" ht="15.75">
      <c r="A35" s="499">
        <v>26</v>
      </c>
      <c r="B35" s="504" t="s">
        <v>42</v>
      </c>
      <c r="C35" s="504" t="s">
        <v>42</v>
      </c>
      <c r="D35" s="505" t="s">
        <v>1120</v>
      </c>
      <c r="E35" s="505" t="s">
        <v>1133</v>
      </c>
      <c r="F35" s="505"/>
      <c r="G35" s="505">
        <v>2023</v>
      </c>
      <c r="H35" s="505" t="s">
        <v>1132</v>
      </c>
      <c r="I35" s="505">
        <v>2021</v>
      </c>
      <c r="J35" s="505"/>
    </row>
    <row r="36" spans="1:10" ht="15.75">
      <c r="A36" s="499">
        <v>27</v>
      </c>
      <c r="B36" s="504" t="s">
        <v>46</v>
      </c>
      <c r="C36" s="504" t="s">
        <v>46</v>
      </c>
      <c r="D36" s="505" t="s">
        <v>1109</v>
      </c>
      <c r="E36" s="506" t="s">
        <v>1113</v>
      </c>
      <c r="F36" s="505" t="s">
        <v>1120</v>
      </c>
      <c r="G36" s="505">
        <v>2023</v>
      </c>
      <c r="H36" s="505">
        <v>2021</v>
      </c>
      <c r="I36" s="505">
        <v>2023</v>
      </c>
      <c r="J36" s="505"/>
    </row>
    <row r="37" spans="1:10" ht="15.75">
      <c r="A37" s="499">
        <v>28</v>
      </c>
      <c r="B37" s="504" t="s">
        <v>44</v>
      </c>
      <c r="C37" s="504" t="s">
        <v>44</v>
      </c>
      <c r="D37" s="505"/>
      <c r="E37" s="506" t="s">
        <v>1113</v>
      </c>
      <c r="F37" s="505" t="s">
        <v>1116</v>
      </c>
      <c r="G37" s="505">
        <v>2021</v>
      </c>
      <c r="H37" s="505">
        <v>2021</v>
      </c>
      <c r="I37" s="505">
        <v>2024</v>
      </c>
      <c r="J37" s="505"/>
    </row>
    <row r="38" spans="1:10" ht="15.75">
      <c r="A38" s="499">
        <v>29</v>
      </c>
      <c r="B38" s="504" t="s">
        <v>45</v>
      </c>
      <c r="C38" s="504" t="s">
        <v>45</v>
      </c>
      <c r="D38" s="505" t="s">
        <v>1109</v>
      </c>
      <c r="E38" s="505" t="s">
        <v>1109</v>
      </c>
      <c r="F38" s="505" t="s">
        <v>1124</v>
      </c>
      <c r="G38" s="505">
        <v>2022</v>
      </c>
      <c r="H38" s="505">
        <v>2022</v>
      </c>
      <c r="I38" s="505">
        <v>2026</v>
      </c>
      <c r="J38" s="505"/>
    </row>
  </sheetData>
  <mergeCells count="17">
    <mergeCell ref="A30:A31"/>
    <mergeCell ref="B30:B31"/>
    <mergeCell ref="A10:A11"/>
    <mergeCell ref="B10:B11"/>
    <mergeCell ref="A16:A17"/>
    <mergeCell ref="B16:B17"/>
    <mergeCell ref="A18:A19"/>
    <mergeCell ref="B18:B19"/>
    <mergeCell ref="A1:C1"/>
    <mergeCell ref="A2:J2"/>
    <mergeCell ref="A3:I3"/>
    <mergeCell ref="A4:A5"/>
    <mergeCell ref="B4:B5"/>
    <mergeCell ref="C4:C5"/>
    <mergeCell ref="D4:F4"/>
    <mergeCell ref="G4:I4"/>
    <mergeCell ref="J4:J5"/>
  </mergeCells>
  <pageMargins left="0.45" right="0.45" top="0.75" bottom="0.5" header="0.3" footer="0.3"/>
  <pageSetup paperSize="9" orientation="landscape" verticalDpi="0" r:id="rId1"/>
</worksheet>
</file>

<file path=xl/worksheets/sheet28.xml><?xml version="1.0" encoding="utf-8"?>
<worksheet xmlns="http://schemas.openxmlformats.org/spreadsheetml/2006/main" xmlns:r="http://schemas.openxmlformats.org/officeDocument/2006/relationships">
  <dimension ref="A1:K48"/>
  <sheetViews>
    <sheetView workbookViewId="0">
      <selection activeCell="O30" sqref="O30"/>
    </sheetView>
  </sheetViews>
  <sheetFormatPr defaultRowHeight="15"/>
  <cols>
    <col min="1" max="1" width="4.7109375" customWidth="1"/>
    <col min="2" max="2" width="18.28515625" customWidth="1"/>
    <col min="3" max="3" width="18.140625" customWidth="1"/>
    <col min="4" max="4" width="10.5703125" customWidth="1"/>
    <col min="5" max="5" width="12.85546875" customWidth="1"/>
    <col min="6" max="6" width="10.5703125" customWidth="1"/>
    <col min="7" max="7" width="12.5703125" customWidth="1"/>
    <col min="8" max="8" width="11.42578125" customWidth="1"/>
    <col min="9" max="9" width="13.5703125" customWidth="1"/>
    <col min="10" max="10" width="13.42578125" customWidth="1"/>
  </cols>
  <sheetData>
    <row r="1" spans="1:11" ht="15.75">
      <c r="A1" s="823" t="s">
        <v>1160</v>
      </c>
      <c r="B1" s="823"/>
      <c r="C1" s="508"/>
      <c r="D1" s="508"/>
      <c r="E1" s="508"/>
      <c r="F1" s="508"/>
      <c r="G1" s="508"/>
      <c r="H1" s="508"/>
      <c r="I1" s="508"/>
      <c r="J1" s="508"/>
      <c r="K1" s="508"/>
    </row>
    <row r="2" spans="1:11" ht="15.75">
      <c r="A2" s="824" t="s">
        <v>1135</v>
      </c>
      <c r="B2" s="824"/>
      <c r="C2" s="824"/>
      <c r="D2" s="824"/>
      <c r="E2" s="824"/>
      <c r="F2" s="824"/>
      <c r="G2" s="824"/>
      <c r="H2" s="824"/>
      <c r="I2" s="824"/>
      <c r="J2" s="824"/>
      <c r="K2" s="824"/>
    </row>
    <row r="3" spans="1:11" ht="15.75">
      <c r="A3" s="825" t="s">
        <v>1136</v>
      </c>
      <c r="B3" s="825"/>
      <c r="C3" s="825"/>
      <c r="D3" s="825"/>
      <c r="E3" s="825"/>
      <c r="F3" s="825"/>
      <c r="G3" s="825"/>
      <c r="H3" s="825"/>
      <c r="I3" s="825"/>
      <c r="J3" s="825"/>
      <c r="K3" s="825"/>
    </row>
    <row r="4" spans="1:11">
      <c r="A4" s="509"/>
      <c r="B4" s="509"/>
      <c r="C4" s="509"/>
      <c r="D4" s="509"/>
      <c r="E4" s="509"/>
      <c r="F4" s="509"/>
      <c r="G4" s="509"/>
      <c r="H4" s="509"/>
      <c r="I4" s="509"/>
      <c r="J4" s="509"/>
      <c r="K4" s="509"/>
    </row>
    <row r="5" spans="1:11" ht="39.75" customHeight="1">
      <c r="A5" s="826" t="s">
        <v>0</v>
      </c>
      <c r="B5" s="827" t="s">
        <v>1104</v>
      </c>
      <c r="C5" s="826" t="s">
        <v>1105</v>
      </c>
      <c r="D5" s="826" t="s">
        <v>1137</v>
      </c>
      <c r="E5" s="826"/>
      <c r="F5" s="826" t="s">
        <v>1138</v>
      </c>
      <c r="G5" s="826"/>
      <c r="H5" s="826" t="s">
        <v>1139</v>
      </c>
      <c r="I5" s="826"/>
      <c r="J5" s="826" t="s">
        <v>1140</v>
      </c>
      <c r="K5" s="826" t="s">
        <v>539</v>
      </c>
    </row>
    <row r="6" spans="1:11" ht="70.5" customHeight="1">
      <c r="A6" s="827"/>
      <c r="B6" s="828"/>
      <c r="C6" s="827"/>
      <c r="D6" s="510" t="s">
        <v>1141</v>
      </c>
      <c r="E6" s="510" t="s">
        <v>1142</v>
      </c>
      <c r="F6" s="510" t="s">
        <v>1141</v>
      </c>
      <c r="G6" s="510" t="s">
        <v>1142</v>
      </c>
      <c r="H6" s="510" t="s">
        <v>1141</v>
      </c>
      <c r="I6" s="510" t="s">
        <v>1143</v>
      </c>
      <c r="J6" s="827"/>
      <c r="K6" s="827"/>
    </row>
    <row r="7" spans="1:11" ht="15.75">
      <c r="A7" s="511">
        <v>1</v>
      </c>
      <c r="B7" s="512" t="s">
        <v>21</v>
      </c>
      <c r="C7" s="512" t="s">
        <v>21</v>
      </c>
      <c r="D7" s="513">
        <v>3</v>
      </c>
      <c r="E7" s="514">
        <v>0</v>
      </c>
      <c r="F7" s="513">
        <v>3</v>
      </c>
      <c r="G7" s="513">
        <v>2</v>
      </c>
      <c r="H7" s="513">
        <v>0</v>
      </c>
      <c r="I7" s="515">
        <f>G7-E7</f>
        <v>2</v>
      </c>
      <c r="J7" s="513">
        <v>1</v>
      </c>
      <c r="K7" s="516"/>
    </row>
    <row r="8" spans="1:11" ht="15.75">
      <c r="A8" s="517">
        <v>2</v>
      </c>
      <c r="B8" s="518" t="s">
        <v>20</v>
      </c>
      <c r="C8" s="518" t="s">
        <v>20</v>
      </c>
      <c r="D8" s="519">
        <v>3</v>
      </c>
      <c r="E8" s="520">
        <v>1</v>
      </c>
      <c r="F8" s="519">
        <v>3</v>
      </c>
      <c r="G8" s="519">
        <v>3</v>
      </c>
      <c r="H8" s="519">
        <v>0</v>
      </c>
      <c r="I8" s="515">
        <f>G8-E8</f>
        <v>2</v>
      </c>
      <c r="J8" s="519"/>
      <c r="K8" s="521"/>
    </row>
    <row r="9" spans="1:11" ht="15.75">
      <c r="A9" s="517">
        <v>3</v>
      </c>
      <c r="B9" s="518" t="s">
        <v>22</v>
      </c>
      <c r="C9" s="518" t="s">
        <v>22</v>
      </c>
      <c r="D9" s="519">
        <v>3</v>
      </c>
      <c r="E9" s="520">
        <v>0</v>
      </c>
      <c r="F9" s="519">
        <v>3</v>
      </c>
      <c r="G9" s="519">
        <v>2</v>
      </c>
      <c r="H9" s="519">
        <v>0</v>
      </c>
      <c r="I9" s="515">
        <f>G9-E9</f>
        <v>2</v>
      </c>
      <c r="J9" s="519">
        <v>1</v>
      </c>
      <c r="K9" s="522"/>
    </row>
    <row r="10" spans="1:11" ht="15.75">
      <c r="A10" s="517">
        <v>4</v>
      </c>
      <c r="B10" s="518" t="s">
        <v>23</v>
      </c>
      <c r="C10" s="518" t="s">
        <v>23</v>
      </c>
      <c r="D10" s="519">
        <v>3</v>
      </c>
      <c r="E10" s="520">
        <v>1</v>
      </c>
      <c r="F10" s="519">
        <v>3</v>
      </c>
      <c r="G10" s="519">
        <v>2</v>
      </c>
      <c r="H10" s="519">
        <v>0</v>
      </c>
      <c r="I10" s="515">
        <f>G10-E10</f>
        <v>1</v>
      </c>
      <c r="J10" s="519">
        <v>1</v>
      </c>
      <c r="K10" s="521"/>
    </row>
    <row r="11" spans="1:11" ht="15.75">
      <c r="A11" s="829">
        <v>5</v>
      </c>
      <c r="B11" s="831" t="s">
        <v>24</v>
      </c>
      <c r="C11" s="518" t="s">
        <v>24</v>
      </c>
      <c r="D11" s="519">
        <v>3</v>
      </c>
      <c r="E11" s="520">
        <v>1</v>
      </c>
      <c r="F11" s="833">
        <v>4</v>
      </c>
      <c r="G11" s="833">
        <v>3</v>
      </c>
      <c r="H11" s="833">
        <v>-2</v>
      </c>
      <c r="I11" s="835">
        <v>0</v>
      </c>
      <c r="J11" s="833">
        <v>1</v>
      </c>
      <c r="K11" s="521"/>
    </row>
    <row r="12" spans="1:11" ht="15.75">
      <c r="A12" s="830"/>
      <c r="B12" s="832"/>
      <c r="C12" s="523" t="s">
        <v>312</v>
      </c>
      <c r="D12" s="519">
        <v>3</v>
      </c>
      <c r="E12" s="520">
        <v>1</v>
      </c>
      <c r="F12" s="834"/>
      <c r="G12" s="834"/>
      <c r="H12" s="834"/>
      <c r="I12" s="836"/>
      <c r="J12" s="834"/>
      <c r="K12" s="521"/>
    </row>
    <row r="13" spans="1:11" ht="15.75">
      <c r="A13" s="517">
        <v>6</v>
      </c>
      <c r="B13" s="524" t="s">
        <v>25</v>
      </c>
      <c r="C13" s="524" t="s">
        <v>25</v>
      </c>
      <c r="D13" s="519">
        <v>3</v>
      </c>
      <c r="E13" s="520">
        <v>1</v>
      </c>
      <c r="F13" s="519">
        <v>3</v>
      </c>
      <c r="G13" s="519">
        <v>3</v>
      </c>
      <c r="H13" s="519">
        <v>0</v>
      </c>
      <c r="I13" s="515">
        <f>G13-E13</f>
        <v>2</v>
      </c>
      <c r="J13" s="519"/>
      <c r="K13" s="521"/>
    </row>
    <row r="14" spans="1:11" ht="15.75">
      <c r="A14" s="517">
        <v>7</v>
      </c>
      <c r="B14" s="524" t="s">
        <v>26</v>
      </c>
      <c r="C14" s="524" t="s">
        <v>26</v>
      </c>
      <c r="D14" s="519">
        <v>3</v>
      </c>
      <c r="E14" s="520">
        <v>3</v>
      </c>
      <c r="F14" s="519">
        <v>3</v>
      </c>
      <c r="G14" s="519">
        <v>3</v>
      </c>
      <c r="H14" s="519">
        <v>0</v>
      </c>
      <c r="I14" s="515">
        <f>G14-E14</f>
        <v>0</v>
      </c>
      <c r="J14" s="519"/>
      <c r="K14" s="521"/>
    </row>
    <row r="15" spans="1:11" ht="15.75">
      <c r="A15" s="517">
        <v>8</v>
      </c>
      <c r="B15" s="524" t="s">
        <v>28</v>
      </c>
      <c r="C15" s="524" t="s">
        <v>28</v>
      </c>
      <c r="D15" s="519">
        <v>3</v>
      </c>
      <c r="E15" s="520">
        <v>1</v>
      </c>
      <c r="F15" s="519">
        <v>3</v>
      </c>
      <c r="G15" s="519">
        <v>3</v>
      </c>
      <c r="H15" s="519">
        <v>0</v>
      </c>
      <c r="I15" s="515">
        <f>G15-E15</f>
        <v>2</v>
      </c>
      <c r="J15" s="519"/>
      <c r="K15" s="521"/>
    </row>
    <row r="16" spans="1:11" ht="15.75">
      <c r="A16" s="517">
        <v>9</v>
      </c>
      <c r="B16" s="524" t="s">
        <v>29</v>
      </c>
      <c r="C16" s="524" t="s">
        <v>29</v>
      </c>
      <c r="D16" s="519">
        <v>3</v>
      </c>
      <c r="E16" s="520">
        <v>1</v>
      </c>
      <c r="F16" s="519">
        <v>3</v>
      </c>
      <c r="G16" s="519">
        <v>3</v>
      </c>
      <c r="H16" s="519">
        <v>0</v>
      </c>
      <c r="I16" s="515">
        <f>G16-E16</f>
        <v>2</v>
      </c>
      <c r="J16" s="519"/>
      <c r="K16" s="521"/>
    </row>
    <row r="17" spans="1:11" ht="15.75">
      <c r="A17" s="829">
        <v>10</v>
      </c>
      <c r="B17" s="831" t="s">
        <v>313</v>
      </c>
      <c r="C17" s="518" t="s">
        <v>313</v>
      </c>
      <c r="D17" s="519">
        <v>3</v>
      </c>
      <c r="E17" s="520">
        <v>1</v>
      </c>
      <c r="F17" s="833">
        <v>4</v>
      </c>
      <c r="G17" s="833">
        <v>3</v>
      </c>
      <c r="H17" s="833">
        <v>-2</v>
      </c>
      <c r="I17" s="835">
        <v>1</v>
      </c>
      <c r="J17" s="833">
        <v>1</v>
      </c>
      <c r="K17" s="521" t="s">
        <v>1144</v>
      </c>
    </row>
    <row r="18" spans="1:11" ht="15.75">
      <c r="A18" s="830"/>
      <c r="B18" s="832"/>
      <c r="C18" s="523" t="s">
        <v>314</v>
      </c>
      <c r="D18" s="519">
        <v>3</v>
      </c>
      <c r="E18" s="525"/>
      <c r="F18" s="834"/>
      <c r="G18" s="834"/>
      <c r="H18" s="834"/>
      <c r="I18" s="836"/>
      <c r="J18" s="834"/>
      <c r="K18" s="521"/>
    </row>
    <row r="19" spans="1:11" ht="21" customHeight="1">
      <c r="A19" s="829">
        <v>11</v>
      </c>
      <c r="B19" s="831" t="s">
        <v>1121</v>
      </c>
      <c r="C19" s="518" t="s">
        <v>1121</v>
      </c>
      <c r="D19" s="519">
        <v>3</v>
      </c>
      <c r="E19" s="520">
        <v>2</v>
      </c>
      <c r="F19" s="833">
        <v>7</v>
      </c>
      <c r="G19" s="833">
        <v>5</v>
      </c>
      <c r="H19" s="833">
        <v>1</v>
      </c>
      <c r="I19" s="835">
        <v>2</v>
      </c>
      <c r="J19" s="833">
        <v>2</v>
      </c>
      <c r="K19" s="521"/>
    </row>
    <row r="20" spans="1:11" ht="21.75" customHeight="1">
      <c r="A20" s="830"/>
      <c r="B20" s="832"/>
      <c r="C20" s="523" t="s">
        <v>316</v>
      </c>
      <c r="D20" s="519">
        <v>3</v>
      </c>
      <c r="E20" s="520">
        <v>1</v>
      </c>
      <c r="F20" s="834"/>
      <c r="G20" s="834"/>
      <c r="H20" s="834"/>
      <c r="I20" s="836"/>
      <c r="J20" s="834"/>
      <c r="K20" s="521"/>
    </row>
    <row r="21" spans="1:11" ht="15.75">
      <c r="A21" s="517">
        <v>12</v>
      </c>
      <c r="B21" s="524" t="s">
        <v>31</v>
      </c>
      <c r="C21" s="524" t="s">
        <v>31</v>
      </c>
      <c r="D21" s="519">
        <v>3</v>
      </c>
      <c r="E21" s="526">
        <v>1</v>
      </c>
      <c r="F21" s="519">
        <v>3</v>
      </c>
      <c r="G21" s="519">
        <v>3</v>
      </c>
      <c r="H21" s="515">
        <v>0</v>
      </c>
      <c r="I21" s="515">
        <f>G21-E21</f>
        <v>2</v>
      </c>
      <c r="J21" s="519"/>
      <c r="K21" s="521"/>
    </row>
    <row r="22" spans="1:11" ht="15.75">
      <c r="A22" s="517">
        <v>13</v>
      </c>
      <c r="B22" s="524" t="s">
        <v>1125</v>
      </c>
      <c r="C22" s="524" t="s">
        <v>1125</v>
      </c>
      <c r="D22" s="519">
        <v>3</v>
      </c>
      <c r="E22" s="520">
        <v>0</v>
      </c>
      <c r="F22" s="519">
        <v>3</v>
      </c>
      <c r="G22" s="519">
        <v>2</v>
      </c>
      <c r="H22" s="515">
        <v>0</v>
      </c>
      <c r="I22" s="515">
        <f t="shared" ref="I22:I30" si="0">G22-E22</f>
        <v>2</v>
      </c>
      <c r="J22" s="519">
        <v>1</v>
      </c>
      <c r="K22" s="527"/>
    </row>
    <row r="23" spans="1:11" ht="15.75">
      <c r="A23" s="517">
        <v>14</v>
      </c>
      <c r="B23" s="524" t="s">
        <v>740</v>
      </c>
      <c r="C23" s="524" t="s">
        <v>740</v>
      </c>
      <c r="D23" s="519">
        <v>3</v>
      </c>
      <c r="E23" s="520">
        <v>2</v>
      </c>
      <c r="F23" s="519">
        <v>3</v>
      </c>
      <c r="G23" s="519">
        <v>3</v>
      </c>
      <c r="H23" s="519">
        <v>0</v>
      </c>
      <c r="I23" s="515">
        <f t="shared" si="0"/>
        <v>1</v>
      </c>
      <c r="J23" s="519"/>
      <c r="K23" s="527"/>
    </row>
    <row r="24" spans="1:11" ht="15.75">
      <c r="A24" s="517">
        <v>15</v>
      </c>
      <c r="B24" s="524" t="s">
        <v>34</v>
      </c>
      <c r="C24" s="524" t="s">
        <v>34</v>
      </c>
      <c r="D24" s="519">
        <v>3</v>
      </c>
      <c r="E24" s="520">
        <v>2</v>
      </c>
      <c r="F24" s="519">
        <v>3</v>
      </c>
      <c r="G24" s="519">
        <v>3</v>
      </c>
      <c r="H24" s="519">
        <v>0</v>
      </c>
      <c r="I24" s="515">
        <f t="shared" si="0"/>
        <v>1</v>
      </c>
      <c r="J24" s="519"/>
      <c r="K24" s="527"/>
    </row>
    <row r="25" spans="1:11" ht="15.75">
      <c r="A25" s="517">
        <v>16</v>
      </c>
      <c r="B25" s="524" t="s">
        <v>1126</v>
      </c>
      <c r="C25" s="524" t="s">
        <v>1126</v>
      </c>
      <c r="D25" s="519">
        <v>3</v>
      </c>
      <c r="E25" s="520">
        <v>2</v>
      </c>
      <c r="F25" s="519">
        <v>3</v>
      </c>
      <c r="G25" s="519">
        <v>3</v>
      </c>
      <c r="H25" s="519">
        <v>0</v>
      </c>
      <c r="I25" s="515">
        <f t="shared" si="0"/>
        <v>1</v>
      </c>
      <c r="J25" s="519"/>
      <c r="K25" s="527"/>
    </row>
    <row r="26" spans="1:11" ht="15.75">
      <c r="A26" s="517">
        <v>17</v>
      </c>
      <c r="B26" s="524" t="s">
        <v>35</v>
      </c>
      <c r="C26" s="524" t="s">
        <v>35</v>
      </c>
      <c r="D26" s="519">
        <v>5</v>
      </c>
      <c r="E26" s="520">
        <v>4</v>
      </c>
      <c r="F26" s="519">
        <v>5</v>
      </c>
      <c r="G26" s="519">
        <v>5</v>
      </c>
      <c r="H26" s="519">
        <v>0</v>
      </c>
      <c r="I26" s="515">
        <f t="shared" si="0"/>
        <v>1</v>
      </c>
      <c r="J26" s="519"/>
      <c r="K26" s="527"/>
    </row>
    <row r="27" spans="1:11" ht="15.75">
      <c r="A27" s="517">
        <v>18</v>
      </c>
      <c r="B27" s="524" t="s">
        <v>36</v>
      </c>
      <c r="C27" s="524" t="s">
        <v>36</v>
      </c>
      <c r="D27" s="519">
        <v>3</v>
      </c>
      <c r="E27" s="520">
        <v>1</v>
      </c>
      <c r="F27" s="519">
        <v>3</v>
      </c>
      <c r="G27" s="519">
        <v>3</v>
      </c>
      <c r="H27" s="519">
        <v>0</v>
      </c>
      <c r="I27" s="515">
        <f t="shared" si="0"/>
        <v>2</v>
      </c>
      <c r="J27" s="519"/>
      <c r="K27" s="527"/>
    </row>
    <row r="28" spans="1:11" ht="15.75">
      <c r="A28" s="517">
        <v>19</v>
      </c>
      <c r="B28" s="524" t="s">
        <v>37</v>
      </c>
      <c r="C28" s="524" t="s">
        <v>37</v>
      </c>
      <c r="D28" s="519">
        <v>3</v>
      </c>
      <c r="E28" s="520">
        <v>1</v>
      </c>
      <c r="F28" s="519">
        <v>3</v>
      </c>
      <c r="G28" s="519">
        <v>3</v>
      </c>
      <c r="H28" s="519">
        <v>0</v>
      </c>
      <c r="I28" s="515">
        <f t="shared" si="0"/>
        <v>2</v>
      </c>
      <c r="J28" s="519"/>
      <c r="K28" s="527"/>
    </row>
    <row r="29" spans="1:11" ht="15.75">
      <c r="A29" s="517">
        <v>20</v>
      </c>
      <c r="B29" s="524" t="s">
        <v>38</v>
      </c>
      <c r="C29" s="524" t="s">
        <v>38</v>
      </c>
      <c r="D29" s="519">
        <v>4</v>
      </c>
      <c r="E29" s="520">
        <v>1</v>
      </c>
      <c r="F29" s="519">
        <v>4</v>
      </c>
      <c r="G29" s="519">
        <v>4</v>
      </c>
      <c r="H29" s="519">
        <v>0</v>
      </c>
      <c r="I29" s="515">
        <f t="shared" si="0"/>
        <v>3</v>
      </c>
      <c r="J29" s="522"/>
      <c r="K29" s="528"/>
    </row>
    <row r="30" spans="1:11" ht="15.75">
      <c r="A30" s="517">
        <v>21</v>
      </c>
      <c r="B30" s="524" t="s">
        <v>39</v>
      </c>
      <c r="C30" s="524" t="s">
        <v>39</v>
      </c>
      <c r="D30" s="519">
        <v>3</v>
      </c>
      <c r="E30" s="520">
        <v>1</v>
      </c>
      <c r="F30" s="519">
        <v>3</v>
      </c>
      <c r="G30" s="519">
        <v>2</v>
      </c>
      <c r="H30" s="519">
        <v>0</v>
      </c>
      <c r="I30" s="515">
        <f t="shared" si="0"/>
        <v>1</v>
      </c>
      <c r="J30" s="520">
        <v>1</v>
      </c>
      <c r="K30" s="528"/>
    </row>
    <row r="31" spans="1:11" ht="15.75">
      <c r="A31" s="829">
        <v>22</v>
      </c>
      <c r="B31" s="831" t="s">
        <v>47</v>
      </c>
      <c r="C31" s="518" t="s">
        <v>47</v>
      </c>
      <c r="D31" s="519">
        <v>3</v>
      </c>
      <c r="E31" s="520"/>
      <c r="F31" s="833">
        <v>4</v>
      </c>
      <c r="G31" s="833">
        <v>2</v>
      </c>
      <c r="H31" s="833">
        <v>-2</v>
      </c>
      <c r="I31" s="835">
        <v>2</v>
      </c>
      <c r="J31" s="833">
        <v>2</v>
      </c>
      <c r="K31" s="527"/>
    </row>
    <row r="32" spans="1:11" ht="15.75">
      <c r="A32" s="830"/>
      <c r="B32" s="832"/>
      <c r="C32" s="518" t="s">
        <v>315</v>
      </c>
      <c r="D32" s="519">
        <v>3</v>
      </c>
      <c r="E32" s="520"/>
      <c r="F32" s="834"/>
      <c r="G32" s="834"/>
      <c r="H32" s="834"/>
      <c r="I32" s="836"/>
      <c r="J32" s="834"/>
      <c r="K32" s="527"/>
    </row>
    <row r="33" spans="1:11" ht="15.75">
      <c r="A33" s="517">
        <v>23</v>
      </c>
      <c r="B33" s="524" t="s">
        <v>823</v>
      </c>
      <c r="C33" s="524" t="s">
        <v>823</v>
      </c>
      <c r="D33" s="519">
        <v>3</v>
      </c>
      <c r="E33" s="520"/>
      <c r="F33" s="519">
        <v>3</v>
      </c>
      <c r="G33" s="519">
        <v>2</v>
      </c>
      <c r="H33" s="519">
        <v>0</v>
      </c>
      <c r="I33" s="515">
        <f>G33-E33</f>
        <v>2</v>
      </c>
      <c r="J33" s="519">
        <v>1</v>
      </c>
      <c r="K33" s="527"/>
    </row>
    <row r="34" spans="1:11" ht="15.75">
      <c r="A34" s="517">
        <v>24</v>
      </c>
      <c r="B34" s="524" t="s">
        <v>41</v>
      </c>
      <c r="C34" s="524" t="s">
        <v>41</v>
      </c>
      <c r="D34" s="519">
        <v>3</v>
      </c>
      <c r="E34" s="520">
        <v>1</v>
      </c>
      <c r="F34" s="519">
        <v>3</v>
      </c>
      <c r="G34" s="519">
        <v>2</v>
      </c>
      <c r="H34" s="519">
        <v>0</v>
      </c>
      <c r="I34" s="515">
        <f t="shared" ref="I34:I39" si="1">G34-E34</f>
        <v>1</v>
      </c>
      <c r="J34" s="519">
        <v>1</v>
      </c>
      <c r="K34" s="521"/>
    </row>
    <row r="35" spans="1:11" ht="15.75">
      <c r="A35" s="517">
        <v>25</v>
      </c>
      <c r="B35" s="524" t="s">
        <v>43</v>
      </c>
      <c r="C35" s="524" t="s">
        <v>43</v>
      </c>
      <c r="D35" s="519">
        <v>3</v>
      </c>
      <c r="E35" s="520">
        <v>2</v>
      </c>
      <c r="F35" s="519">
        <v>3</v>
      </c>
      <c r="G35" s="519">
        <v>3</v>
      </c>
      <c r="H35" s="519">
        <v>0</v>
      </c>
      <c r="I35" s="515">
        <f t="shared" si="1"/>
        <v>1</v>
      </c>
      <c r="J35" s="519"/>
      <c r="K35" s="521"/>
    </row>
    <row r="36" spans="1:11" ht="15.75">
      <c r="A36" s="517">
        <v>26</v>
      </c>
      <c r="B36" s="524" t="s">
        <v>42</v>
      </c>
      <c r="C36" s="524" t="s">
        <v>42</v>
      </c>
      <c r="D36" s="519">
        <v>4</v>
      </c>
      <c r="E36" s="520">
        <v>1</v>
      </c>
      <c r="F36" s="519">
        <v>4</v>
      </c>
      <c r="G36" s="519">
        <v>3</v>
      </c>
      <c r="H36" s="519">
        <v>0</v>
      </c>
      <c r="I36" s="515">
        <f t="shared" si="1"/>
        <v>2</v>
      </c>
      <c r="J36" s="519">
        <v>1</v>
      </c>
      <c r="K36" s="521"/>
    </row>
    <row r="37" spans="1:11" ht="15.75">
      <c r="A37" s="517">
        <v>27</v>
      </c>
      <c r="B37" s="524" t="s">
        <v>46</v>
      </c>
      <c r="C37" s="524" t="s">
        <v>46</v>
      </c>
      <c r="D37" s="519">
        <v>3</v>
      </c>
      <c r="E37" s="520">
        <v>1</v>
      </c>
      <c r="F37" s="519">
        <v>3</v>
      </c>
      <c r="G37" s="519">
        <v>3</v>
      </c>
      <c r="H37" s="519">
        <v>0</v>
      </c>
      <c r="I37" s="515">
        <f t="shared" si="1"/>
        <v>2</v>
      </c>
      <c r="J37" s="519"/>
      <c r="K37" s="521"/>
    </row>
    <row r="38" spans="1:11" ht="15.75">
      <c r="A38" s="517">
        <v>28</v>
      </c>
      <c r="B38" s="524" t="s">
        <v>44</v>
      </c>
      <c r="C38" s="524" t="s">
        <v>44</v>
      </c>
      <c r="D38" s="519">
        <v>3</v>
      </c>
      <c r="E38" s="520">
        <v>1</v>
      </c>
      <c r="F38" s="519">
        <v>3</v>
      </c>
      <c r="G38" s="519">
        <v>2</v>
      </c>
      <c r="H38" s="519">
        <v>0</v>
      </c>
      <c r="I38" s="515">
        <f t="shared" si="1"/>
        <v>1</v>
      </c>
      <c r="J38" s="519">
        <v>1</v>
      </c>
      <c r="K38" s="521"/>
    </row>
    <row r="39" spans="1:11" ht="15.75">
      <c r="A39" s="517">
        <v>29</v>
      </c>
      <c r="B39" s="524" t="s">
        <v>45</v>
      </c>
      <c r="C39" s="524" t="s">
        <v>45</v>
      </c>
      <c r="D39" s="519">
        <v>3</v>
      </c>
      <c r="E39" s="520">
        <v>1</v>
      </c>
      <c r="F39" s="519">
        <v>3</v>
      </c>
      <c r="G39" s="519">
        <v>3</v>
      </c>
      <c r="H39" s="519">
        <v>0</v>
      </c>
      <c r="I39" s="515">
        <f t="shared" si="1"/>
        <v>2</v>
      </c>
      <c r="J39" s="519"/>
      <c r="K39" s="521"/>
    </row>
    <row r="40" spans="1:11" ht="15.75">
      <c r="A40" s="837" t="s">
        <v>1145</v>
      </c>
      <c r="B40" s="838"/>
      <c r="C40" s="839"/>
      <c r="D40" s="529">
        <f t="shared" ref="D40:J40" si="2">SUM(D7:D39)</f>
        <v>103</v>
      </c>
      <c r="E40" s="529">
        <f t="shared" si="2"/>
        <v>36</v>
      </c>
      <c r="F40" s="530">
        <f t="shared" si="2"/>
        <v>98</v>
      </c>
      <c r="G40" s="530">
        <f t="shared" si="2"/>
        <v>83</v>
      </c>
      <c r="H40" s="530">
        <f t="shared" si="2"/>
        <v>-5</v>
      </c>
      <c r="I40" s="530">
        <f t="shared" si="2"/>
        <v>45</v>
      </c>
      <c r="J40" s="530">
        <f t="shared" si="2"/>
        <v>15</v>
      </c>
      <c r="K40" s="531"/>
    </row>
    <row r="41" spans="1:11" ht="15.75">
      <c r="A41" s="840" t="s">
        <v>1146</v>
      </c>
      <c r="B41" s="841"/>
      <c r="C41" s="842"/>
      <c r="D41" s="532"/>
      <c r="E41" s="533">
        <f>E40/D40%</f>
        <v>34.95145631067961</v>
      </c>
      <c r="F41" s="534"/>
      <c r="G41" s="533">
        <f>G40/F40%</f>
        <v>84.693877551020407</v>
      </c>
      <c r="H41" s="534"/>
      <c r="I41" s="534"/>
      <c r="J41" s="533">
        <f>J40/F40%</f>
        <v>15.306122448979592</v>
      </c>
      <c r="K41" s="535"/>
    </row>
    <row r="42" spans="1:11" ht="15.75">
      <c r="A42" s="536">
        <v>1</v>
      </c>
      <c r="B42" s="843" t="s">
        <v>1147</v>
      </c>
      <c r="C42" s="843"/>
      <c r="D42" s="844">
        <v>6</v>
      </c>
      <c r="E42" s="844">
        <v>0</v>
      </c>
      <c r="F42" s="845">
        <v>5</v>
      </c>
      <c r="G42" s="845">
        <v>3</v>
      </c>
      <c r="H42" s="845">
        <v>-1</v>
      </c>
      <c r="I42" s="845">
        <v>3</v>
      </c>
      <c r="J42" s="845">
        <v>2</v>
      </c>
      <c r="K42" s="848"/>
    </row>
    <row r="43" spans="1:11" ht="15.75">
      <c r="A43" s="536">
        <v>2</v>
      </c>
      <c r="B43" s="843" t="s">
        <v>1148</v>
      </c>
      <c r="C43" s="843"/>
      <c r="D43" s="844"/>
      <c r="E43" s="844"/>
      <c r="F43" s="846"/>
      <c r="G43" s="846"/>
      <c r="H43" s="846"/>
      <c r="I43" s="846"/>
      <c r="J43" s="846"/>
      <c r="K43" s="848"/>
    </row>
    <row r="44" spans="1:11" ht="15.75">
      <c r="A44" s="536">
        <v>3</v>
      </c>
      <c r="B44" s="843" t="s">
        <v>1149</v>
      </c>
      <c r="C44" s="843"/>
      <c r="D44" s="844"/>
      <c r="E44" s="844"/>
      <c r="F44" s="846"/>
      <c r="G44" s="846"/>
      <c r="H44" s="846"/>
      <c r="I44" s="846"/>
      <c r="J44" s="846"/>
      <c r="K44" s="848"/>
    </row>
    <row r="45" spans="1:11" ht="15.75">
      <c r="A45" s="536">
        <v>4</v>
      </c>
      <c r="B45" s="843" t="s">
        <v>1150</v>
      </c>
      <c r="C45" s="843"/>
      <c r="D45" s="844"/>
      <c r="E45" s="844"/>
      <c r="F45" s="846"/>
      <c r="G45" s="846"/>
      <c r="H45" s="846"/>
      <c r="I45" s="846"/>
      <c r="J45" s="846"/>
      <c r="K45" s="848"/>
    </row>
    <row r="46" spans="1:11" ht="15.75">
      <c r="A46" s="536">
        <v>5</v>
      </c>
      <c r="B46" s="843" t="s">
        <v>1151</v>
      </c>
      <c r="C46" s="843"/>
      <c r="D46" s="844"/>
      <c r="E46" s="844"/>
      <c r="F46" s="846"/>
      <c r="G46" s="846"/>
      <c r="H46" s="846"/>
      <c r="I46" s="846"/>
      <c r="J46" s="846"/>
      <c r="K46" s="848"/>
    </row>
    <row r="47" spans="1:11" ht="15.75">
      <c r="A47" s="532"/>
      <c r="B47" s="847" t="s">
        <v>308</v>
      </c>
      <c r="C47" s="847"/>
      <c r="D47" s="532">
        <v>6</v>
      </c>
      <c r="E47" s="532">
        <f t="shared" ref="E47:J47" si="3">E42</f>
        <v>0</v>
      </c>
      <c r="F47" s="532">
        <f t="shared" si="3"/>
        <v>5</v>
      </c>
      <c r="G47" s="532">
        <f t="shared" si="3"/>
        <v>3</v>
      </c>
      <c r="H47" s="532">
        <f t="shared" si="3"/>
        <v>-1</v>
      </c>
      <c r="I47" s="532">
        <f t="shared" si="3"/>
        <v>3</v>
      </c>
      <c r="J47" s="532">
        <f t="shared" si="3"/>
        <v>2</v>
      </c>
      <c r="K47" s="535"/>
    </row>
    <row r="48" spans="1:11" ht="15.75">
      <c r="A48" s="532"/>
      <c r="B48" s="847" t="s">
        <v>1152</v>
      </c>
      <c r="C48" s="847"/>
      <c r="D48" s="532"/>
      <c r="E48" s="533"/>
      <c r="F48" s="532"/>
      <c r="G48" s="537">
        <f>G47/F47%</f>
        <v>60</v>
      </c>
      <c r="H48" s="532"/>
      <c r="I48" s="532"/>
      <c r="J48" s="538"/>
      <c r="K48" s="535"/>
    </row>
  </sheetData>
  <mergeCells count="56">
    <mergeCell ref="B47:C47"/>
    <mergeCell ref="B48:C48"/>
    <mergeCell ref="J42:J46"/>
    <mergeCell ref="K42:K46"/>
    <mergeCell ref="B43:C43"/>
    <mergeCell ref="B44:C44"/>
    <mergeCell ref="B45:C45"/>
    <mergeCell ref="B46:C46"/>
    <mergeCell ref="J31:J32"/>
    <mergeCell ref="A40:C40"/>
    <mergeCell ref="A41:C41"/>
    <mergeCell ref="B42:C42"/>
    <mergeCell ref="D42:D46"/>
    <mergeCell ref="E42:E46"/>
    <mergeCell ref="F42:F46"/>
    <mergeCell ref="G42:G46"/>
    <mergeCell ref="H42:H46"/>
    <mergeCell ref="I42:I46"/>
    <mergeCell ref="A31:A32"/>
    <mergeCell ref="B31:B32"/>
    <mergeCell ref="F31:F32"/>
    <mergeCell ref="G31:G32"/>
    <mergeCell ref="H31:H32"/>
    <mergeCell ref="I31:I32"/>
    <mergeCell ref="I11:I12"/>
    <mergeCell ref="J11:J12"/>
    <mergeCell ref="J17:J18"/>
    <mergeCell ref="A19:A20"/>
    <mergeCell ref="B19:B20"/>
    <mergeCell ref="F19:F20"/>
    <mergeCell ref="G19:G20"/>
    <mergeCell ref="H19:H20"/>
    <mergeCell ref="I19:I20"/>
    <mergeCell ref="J19:J20"/>
    <mergeCell ref="A17:A18"/>
    <mergeCell ref="B17:B18"/>
    <mergeCell ref="F17:F18"/>
    <mergeCell ref="G17:G18"/>
    <mergeCell ref="H17:H18"/>
    <mergeCell ref="I17:I18"/>
    <mergeCell ref="A11:A12"/>
    <mergeCell ref="B11:B12"/>
    <mergeCell ref="F11:F12"/>
    <mergeCell ref="G11:G12"/>
    <mergeCell ref="H11:H12"/>
    <mergeCell ref="A1:B1"/>
    <mergeCell ref="A2:K2"/>
    <mergeCell ref="A3:K3"/>
    <mergeCell ref="A5:A6"/>
    <mergeCell ref="B5:B6"/>
    <mergeCell ref="C5:C6"/>
    <mergeCell ref="D5:E5"/>
    <mergeCell ref="F5:G5"/>
    <mergeCell ref="H5:I5"/>
    <mergeCell ref="J5:J6"/>
    <mergeCell ref="K5:K6"/>
  </mergeCells>
  <pageMargins left="0.45" right="0.45" top="0.75" bottom="0.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M42"/>
  <sheetViews>
    <sheetView workbookViewId="0">
      <selection sqref="A1:B1"/>
    </sheetView>
  </sheetViews>
  <sheetFormatPr defaultRowHeight="18.75"/>
  <cols>
    <col min="1" max="1" width="3.7109375" style="19" customWidth="1"/>
    <col min="2" max="2" width="11.7109375" style="19" customWidth="1"/>
    <col min="3" max="3" width="12" style="19" customWidth="1"/>
    <col min="4" max="4" width="9.42578125" style="19" customWidth="1"/>
    <col min="5" max="5" width="12.28515625" style="19" customWidth="1"/>
    <col min="6" max="6" width="11.140625" style="19" customWidth="1"/>
    <col min="7" max="7" width="8.42578125" style="19" customWidth="1"/>
    <col min="8" max="8" width="13.28515625" style="19" customWidth="1"/>
    <col min="9" max="9" width="10.28515625" style="19" customWidth="1"/>
    <col min="10" max="10" width="8.140625" style="19" customWidth="1"/>
    <col min="11" max="11" width="12.5703125" style="19" customWidth="1"/>
    <col min="12" max="12" width="11.140625" style="19" customWidth="1"/>
    <col min="13" max="13" width="8.7109375" style="19" customWidth="1"/>
    <col min="14" max="16384" width="9.140625" style="19"/>
  </cols>
  <sheetData>
    <row r="1" spans="1:13">
      <c r="A1" s="548" t="s">
        <v>1162</v>
      </c>
      <c r="B1" s="548"/>
      <c r="C1" s="62"/>
    </row>
    <row r="2" spans="1:13" ht="22.5" customHeight="1">
      <c r="A2" s="550" t="s">
        <v>100</v>
      </c>
      <c r="B2" s="550"/>
      <c r="C2" s="550"/>
      <c r="D2" s="550"/>
      <c r="E2" s="550"/>
      <c r="F2" s="550"/>
      <c r="G2" s="550"/>
      <c r="H2" s="550"/>
      <c r="I2" s="550"/>
      <c r="J2" s="550"/>
      <c r="K2" s="550"/>
      <c r="L2" s="550"/>
      <c r="M2" s="550"/>
    </row>
    <row r="3" spans="1:13">
      <c r="A3" s="551" t="s">
        <v>1073</v>
      </c>
      <c r="B3" s="551"/>
      <c r="C3" s="551"/>
      <c r="D3" s="551"/>
      <c r="E3" s="551"/>
      <c r="F3" s="551"/>
      <c r="G3" s="551"/>
      <c r="H3" s="551"/>
      <c r="I3" s="551"/>
      <c r="J3" s="551"/>
      <c r="K3" s="551"/>
      <c r="L3" s="551"/>
      <c r="M3" s="551"/>
    </row>
    <row r="4" spans="1:13" ht="16.5" customHeight="1"/>
    <row r="5" spans="1:13" ht="24.75" customHeight="1">
      <c r="A5" s="561" t="s">
        <v>0</v>
      </c>
      <c r="B5" s="562" t="s">
        <v>1</v>
      </c>
      <c r="C5" s="563"/>
      <c r="D5" s="585" t="s">
        <v>2</v>
      </c>
      <c r="E5" s="585" t="s">
        <v>102</v>
      </c>
      <c r="F5" s="585"/>
      <c r="G5" s="585"/>
      <c r="H5" s="585"/>
      <c r="I5" s="585"/>
      <c r="J5" s="585"/>
      <c r="K5" s="585"/>
      <c r="L5" s="585"/>
      <c r="M5" s="585"/>
    </row>
    <row r="6" spans="1:13" ht="48" customHeight="1">
      <c r="A6" s="561"/>
      <c r="B6" s="564"/>
      <c r="C6" s="565"/>
      <c r="D6" s="585"/>
      <c r="E6" s="585" t="s">
        <v>103</v>
      </c>
      <c r="F6" s="585"/>
      <c r="G6" s="585"/>
      <c r="H6" s="585" t="s">
        <v>106</v>
      </c>
      <c r="I6" s="585"/>
      <c r="J6" s="585"/>
      <c r="K6" s="585" t="s">
        <v>893</v>
      </c>
      <c r="L6" s="585"/>
      <c r="M6" s="585"/>
    </row>
    <row r="7" spans="1:13" ht="67.5" customHeight="1">
      <c r="A7" s="561"/>
      <c r="B7" s="566"/>
      <c r="C7" s="567"/>
      <c r="D7" s="585"/>
      <c r="E7" s="17" t="s">
        <v>104</v>
      </c>
      <c r="F7" s="17" t="s">
        <v>105</v>
      </c>
      <c r="G7" s="17" t="s">
        <v>4</v>
      </c>
      <c r="H7" s="17" t="s">
        <v>104</v>
      </c>
      <c r="I7" s="17" t="s">
        <v>105</v>
      </c>
      <c r="J7" s="17" t="s">
        <v>4</v>
      </c>
      <c r="K7" s="17" t="s">
        <v>104</v>
      </c>
      <c r="L7" s="17" t="s">
        <v>105</v>
      </c>
      <c r="M7" s="17" t="s">
        <v>4</v>
      </c>
    </row>
    <row r="8" spans="1:13" ht="22.5" customHeight="1">
      <c r="A8" s="574" t="s">
        <v>51</v>
      </c>
      <c r="B8" s="575"/>
      <c r="C8" s="576"/>
      <c r="D8" s="2"/>
      <c r="E8" s="89">
        <f>SUM(E10:E42)</f>
        <v>102525</v>
      </c>
      <c r="F8" s="89">
        <f>SUM(F10:F42)</f>
        <v>89286</v>
      </c>
      <c r="G8" s="87">
        <f>F8/E8*100</f>
        <v>87.087051938551568</v>
      </c>
      <c r="H8" s="251" t="s">
        <v>886</v>
      </c>
      <c r="I8" s="251" t="s">
        <v>886</v>
      </c>
      <c r="J8" s="252" t="s">
        <v>886</v>
      </c>
      <c r="K8" s="89">
        <f>SUM(K10:K41)</f>
        <v>113225</v>
      </c>
      <c r="L8" s="89">
        <f>SUM(L10:L41)</f>
        <v>110181</v>
      </c>
      <c r="M8" s="87">
        <f>L8/K8*100</f>
        <v>97.311547803047034</v>
      </c>
    </row>
    <row r="9" spans="1:13" ht="22.5" customHeight="1">
      <c r="A9" s="574" t="s">
        <v>50</v>
      </c>
      <c r="B9" s="575"/>
      <c r="C9" s="576"/>
      <c r="D9" s="2"/>
      <c r="E9" s="86">
        <f>SUM(E10:E40)</f>
        <v>95696</v>
      </c>
      <c r="F9" s="86">
        <f>SUM(F10:F40)</f>
        <v>84027</v>
      </c>
      <c r="G9" s="87">
        <f>F9/E9*100</f>
        <v>87.806177896672793</v>
      </c>
      <c r="H9" s="250" t="s">
        <v>886</v>
      </c>
      <c r="I9" s="250" t="s">
        <v>886</v>
      </c>
      <c r="J9" s="252" t="s">
        <v>886</v>
      </c>
      <c r="K9" s="86">
        <f>SUM(K10:K40)</f>
        <v>103370</v>
      </c>
      <c r="L9" s="86">
        <f>SUM(L10:L40)</f>
        <v>100471</v>
      </c>
      <c r="M9" s="87">
        <f>L9/K9*100</f>
        <v>97.195511270194444</v>
      </c>
    </row>
    <row r="10" spans="1:13">
      <c r="A10" s="12">
        <v>1</v>
      </c>
      <c r="B10" s="572" t="s">
        <v>20</v>
      </c>
      <c r="C10" s="573"/>
      <c r="D10" s="2">
        <v>2019</v>
      </c>
      <c r="E10" s="258">
        <v>2895</v>
      </c>
      <c r="F10" s="258">
        <v>2679</v>
      </c>
      <c r="G10" s="259">
        <f t="shared" ref="G10:G42" si="0">F10/E10*100</f>
        <v>92.538860103626945</v>
      </c>
      <c r="H10" s="258">
        <v>3059</v>
      </c>
      <c r="I10" s="258">
        <v>2933</v>
      </c>
      <c r="J10" s="259">
        <f>I10/H10*100</f>
        <v>95.881006864988564</v>
      </c>
      <c r="K10" s="258">
        <v>3091</v>
      </c>
      <c r="L10" s="258">
        <v>2988</v>
      </c>
      <c r="M10" s="259">
        <f>L10/K10*100</f>
        <v>96.667745066321572</v>
      </c>
    </row>
    <row r="11" spans="1:13">
      <c r="A11" s="12">
        <v>2</v>
      </c>
      <c r="B11" s="572" t="s">
        <v>21</v>
      </c>
      <c r="C11" s="573"/>
      <c r="D11" s="2">
        <v>2020</v>
      </c>
      <c r="E11" s="258">
        <v>2450</v>
      </c>
      <c r="F11" s="258">
        <v>2269</v>
      </c>
      <c r="G11" s="259">
        <f t="shared" si="0"/>
        <v>92.612244897959187</v>
      </c>
      <c r="H11" s="258">
        <v>2658</v>
      </c>
      <c r="I11" s="258">
        <v>2548</v>
      </c>
      <c r="J11" s="259">
        <f t="shared" ref="J11:J38" si="1">I11/H11*100</f>
        <v>95.861550037622266</v>
      </c>
      <c r="K11" s="258">
        <v>2658</v>
      </c>
      <c r="L11" s="258">
        <v>2548</v>
      </c>
      <c r="M11" s="259">
        <f t="shared" ref="M11:M39" si="2">L11/K11*100</f>
        <v>95.861550037622266</v>
      </c>
    </row>
    <row r="12" spans="1:13">
      <c r="A12" s="12">
        <v>3</v>
      </c>
      <c r="B12" s="572" t="s">
        <v>22</v>
      </c>
      <c r="C12" s="573"/>
      <c r="D12" s="2">
        <v>2020</v>
      </c>
      <c r="E12" s="258">
        <v>3375</v>
      </c>
      <c r="F12" s="258">
        <v>3171</v>
      </c>
      <c r="G12" s="259">
        <f t="shared" si="0"/>
        <v>93.955555555555563</v>
      </c>
      <c r="H12" s="258">
        <v>3459</v>
      </c>
      <c r="I12" s="258">
        <v>3372</v>
      </c>
      <c r="J12" s="259">
        <f t="shared" si="1"/>
        <v>97.484822202948834</v>
      </c>
      <c r="K12" s="258">
        <v>3459</v>
      </c>
      <c r="L12" s="258">
        <v>3372</v>
      </c>
      <c r="M12" s="259">
        <f t="shared" si="2"/>
        <v>97.484822202948834</v>
      </c>
    </row>
    <row r="13" spans="1:13">
      <c r="A13" s="12">
        <v>4</v>
      </c>
      <c r="B13" s="572" t="s">
        <v>23</v>
      </c>
      <c r="C13" s="573"/>
      <c r="D13" s="2">
        <v>2020</v>
      </c>
      <c r="E13" s="258">
        <v>2120</v>
      </c>
      <c r="F13" s="258">
        <v>1995</v>
      </c>
      <c r="G13" s="259">
        <f t="shared" si="0"/>
        <v>94.103773584905653</v>
      </c>
      <c r="H13" s="258">
        <v>2470</v>
      </c>
      <c r="I13" s="258">
        <v>2399</v>
      </c>
      <c r="J13" s="259">
        <f t="shared" si="1"/>
        <v>97.125506072874487</v>
      </c>
      <c r="K13" s="258">
        <v>2470</v>
      </c>
      <c r="L13" s="258">
        <v>2399</v>
      </c>
      <c r="M13" s="259">
        <f t="shared" si="2"/>
        <v>97.125506072874487</v>
      </c>
    </row>
    <row r="14" spans="1:13">
      <c r="A14" s="568">
        <v>5</v>
      </c>
      <c r="B14" s="583" t="s">
        <v>24</v>
      </c>
      <c r="C14" s="70" t="s">
        <v>24</v>
      </c>
      <c r="D14" s="558">
        <v>2020</v>
      </c>
      <c r="E14" s="258">
        <v>4180</v>
      </c>
      <c r="F14" s="258">
        <v>3896</v>
      </c>
      <c r="G14" s="259">
        <f t="shared" si="0"/>
        <v>93.205741626794264</v>
      </c>
      <c r="H14" s="579">
        <v>4386</v>
      </c>
      <c r="I14" s="579">
        <v>4290</v>
      </c>
      <c r="J14" s="581">
        <f t="shared" si="1"/>
        <v>97.811217510259922</v>
      </c>
      <c r="K14" s="579">
        <v>4386</v>
      </c>
      <c r="L14" s="579">
        <v>4290</v>
      </c>
      <c r="M14" s="581">
        <f t="shared" si="2"/>
        <v>97.811217510259922</v>
      </c>
    </row>
    <row r="15" spans="1:13">
      <c r="A15" s="569"/>
      <c r="B15" s="584"/>
      <c r="C15" s="70" t="s">
        <v>312</v>
      </c>
      <c r="D15" s="559"/>
      <c r="E15" s="258">
        <v>1405</v>
      </c>
      <c r="F15" s="258">
        <v>1285</v>
      </c>
      <c r="G15" s="259">
        <f t="shared" si="0"/>
        <v>91.459074733096088</v>
      </c>
      <c r="H15" s="580"/>
      <c r="I15" s="580"/>
      <c r="J15" s="582"/>
      <c r="K15" s="580"/>
      <c r="L15" s="580"/>
      <c r="M15" s="582"/>
    </row>
    <row r="16" spans="1:13">
      <c r="A16" s="12">
        <v>6</v>
      </c>
      <c r="B16" s="572" t="s">
        <v>25</v>
      </c>
      <c r="C16" s="573"/>
      <c r="D16" s="2">
        <v>2020</v>
      </c>
      <c r="E16" s="258">
        <v>2350</v>
      </c>
      <c r="F16" s="258">
        <v>2162</v>
      </c>
      <c r="G16" s="259">
        <f t="shared" si="0"/>
        <v>92</v>
      </c>
      <c r="H16" s="258">
        <v>2518</v>
      </c>
      <c r="I16" s="258">
        <v>2397</v>
      </c>
      <c r="J16" s="259">
        <f t="shared" si="1"/>
        <v>95.194598888006354</v>
      </c>
      <c r="K16" s="258">
        <v>2518</v>
      </c>
      <c r="L16" s="258">
        <v>2397</v>
      </c>
      <c r="M16" s="259">
        <f t="shared" si="2"/>
        <v>95.194598888006354</v>
      </c>
    </row>
    <row r="17" spans="1:13">
      <c r="A17" s="12">
        <v>7</v>
      </c>
      <c r="B17" s="572" t="s">
        <v>26</v>
      </c>
      <c r="C17" s="573"/>
      <c r="D17" s="2">
        <v>2015</v>
      </c>
      <c r="E17" s="258">
        <v>2342</v>
      </c>
      <c r="F17" s="258">
        <v>1253</v>
      </c>
      <c r="G17" s="259">
        <f t="shared" si="0"/>
        <v>53.501280956447481</v>
      </c>
      <c r="H17" s="258">
        <v>2792</v>
      </c>
      <c r="I17" s="258">
        <v>2682</v>
      </c>
      <c r="J17" s="259">
        <f t="shared" si="1"/>
        <v>96.060171919770781</v>
      </c>
      <c r="K17" s="258">
        <v>2817</v>
      </c>
      <c r="L17" s="258">
        <v>2755</v>
      </c>
      <c r="M17" s="259">
        <f t="shared" si="2"/>
        <v>97.79907703230387</v>
      </c>
    </row>
    <row r="18" spans="1:13">
      <c r="A18" s="568">
        <v>8</v>
      </c>
      <c r="B18" s="583" t="s">
        <v>27</v>
      </c>
      <c r="C18" s="70" t="s">
        <v>313</v>
      </c>
      <c r="D18" s="558">
        <v>2020</v>
      </c>
      <c r="E18" s="258">
        <v>4930</v>
      </c>
      <c r="F18" s="258">
        <v>4486</v>
      </c>
      <c r="G18" s="259">
        <f t="shared" si="0"/>
        <v>90.993914807302232</v>
      </c>
      <c r="H18" s="579">
        <v>5255</v>
      </c>
      <c r="I18" s="579">
        <v>5119</v>
      </c>
      <c r="J18" s="581">
        <f t="shared" si="1"/>
        <v>97.41198858230257</v>
      </c>
      <c r="K18" s="579">
        <v>5255</v>
      </c>
      <c r="L18" s="579">
        <v>5119</v>
      </c>
      <c r="M18" s="581">
        <f t="shared" si="2"/>
        <v>97.41198858230257</v>
      </c>
    </row>
    <row r="19" spans="1:13">
      <c r="A19" s="569"/>
      <c r="B19" s="584"/>
      <c r="C19" s="70" t="s">
        <v>314</v>
      </c>
      <c r="D19" s="559"/>
      <c r="E19" s="258">
        <v>1861</v>
      </c>
      <c r="F19" s="258">
        <v>1620</v>
      </c>
      <c r="G19" s="259">
        <f t="shared" si="0"/>
        <v>87.049973132724347</v>
      </c>
      <c r="H19" s="580"/>
      <c r="I19" s="580"/>
      <c r="J19" s="582"/>
      <c r="K19" s="580"/>
      <c r="L19" s="580"/>
      <c r="M19" s="582"/>
    </row>
    <row r="20" spans="1:13">
      <c r="A20" s="12">
        <v>9</v>
      </c>
      <c r="B20" s="572" t="s">
        <v>28</v>
      </c>
      <c r="C20" s="573"/>
      <c r="D20" s="2">
        <v>2017</v>
      </c>
      <c r="E20" s="258">
        <v>3211</v>
      </c>
      <c r="F20" s="258">
        <v>3005</v>
      </c>
      <c r="G20" s="259">
        <v>93.584553098723148</v>
      </c>
      <c r="H20" s="258">
        <v>3405</v>
      </c>
      <c r="I20" s="258">
        <v>3249</v>
      </c>
      <c r="J20" s="259">
        <v>95.418502202643168</v>
      </c>
      <c r="K20" s="258">
        <v>3457</v>
      </c>
      <c r="L20" s="258">
        <v>3312</v>
      </c>
      <c r="M20" s="259">
        <v>95.805611802140589</v>
      </c>
    </row>
    <row r="21" spans="1:13">
      <c r="A21" s="12">
        <v>10</v>
      </c>
      <c r="B21" s="572" t="s">
        <v>29</v>
      </c>
      <c r="C21" s="573"/>
      <c r="D21" s="2">
        <v>2014</v>
      </c>
      <c r="E21" s="258">
        <v>2385</v>
      </c>
      <c r="F21" s="258">
        <v>2129</v>
      </c>
      <c r="G21" s="259">
        <f t="shared" si="0"/>
        <v>89.266247379454924</v>
      </c>
      <c r="H21" s="258">
        <v>2454</v>
      </c>
      <c r="I21" s="258">
        <v>2361</v>
      </c>
      <c r="J21" s="259">
        <f t="shared" si="1"/>
        <v>96.210268948655255</v>
      </c>
      <c r="K21" s="258">
        <v>2821</v>
      </c>
      <c r="L21" s="258">
        <v>2735</v>
      </c>
      <c r="M21" s="259">
        <f t="shared" si="2"/>
        <v>96.951435661113081</v>
      </c>
    </row>
    <row r="22" spans="1:13">
      <c r="A22" s="12">
        <v>11</v>
      </c>
      <c r="B22" s="572" t="s">
        <v>30</v>
      </c>
      <c r="C22" s="573"/>
      <c r="D22" s="2">
        <v>2019</v>
      </c>
      <c r="E22" s="258">
        <v>3231</v>
      </c>
      <c r="F22" s="258">
        <v>2794</v>
      </c>
      <c r="G22" s="259">
        <f t="shared" si="0"/>
        <v>86.474775611265869</v>
      </c>
      <c r="H22" s="258">
        <v>3392</v>
      </c>
      <c r="I22" s="258">
        <v>3244</v>
      </c>
      <c r="J22" s="259">
        <f t="shared" si="1"/>
        <v>95.636792452830193</v>
      </c>
      <c r="K22" s="258">
        <v>3452</v>
      </c>
      <c r="L22" s="258">
        <v>3326</v>
      </c>
      <c r="M22" s="259">
        <f t="shared" si="2"/>
        <v>96.349942062572424</v>
      </c>
    </row>
    <row r="23" spans="1:13">
      <c r="A23" s="12">
        <v>12</v>
      </c>
      <c r="B23" s="572" t="s">
        <v>31</v>
      </c>
      <c r="C23" s="573"/>
      <c r="D23" s="2">
        <v>2015</v>
      </c>
      <c r="E23" s="258">
        <v>2919</v>
      </c>
      <c r="F23" s="258">
        <v>2312</v>
      </c>
      <c r="G23" s="259">
        <f t="shared" si="0"/>
        <v>79.20520726276122</v>
      </c>
      <c r="H23" s="258">
        <v>4061</v>
      </c>
      <c r="I23" s="258">
        <v>3972</v>
      </c>
      <c r="J23" s="259">
        <f t="shared" si="1"/>
        <v>97.80842157104162</v>
      </c>
      <c r="K23" s="258">
        <v>3174</v>
      </c>
      <c r="L23" s="258">
        <v>3110</v>
      </c>
      <c r="M23" s="259">
        <f t="shared" si="2"/>
        <v>97.983616887208569</v>
      </c>
    </row>
    <row r="24" spans="1:13">
      <c r="A24" s="12">
        <v>13</v>
      </c>
      <c r="B24" s="572" t="s">
        <v>32</v>
      </c>
      <c r="C24" s="573"/>
      <c r="D24" s="2">
        <v>2016</v>
      </c>
      <c r="E24" s="258">
        <v>3529</v>
      </c>
      <c r="F24" s="258">
        <v>2470</v>
      </c>
      <c r="G24" s="259">
        <f t="shared" si="0"/>
        <v>69.99149900821763</v>
      </c>
      <c r="H24" s="258">
        <v>2611</v>
      </c>
      <c r="I24" s="258">
        <v>2498</v>
      </c>
      <c r="J24" s="259">
        <f t="shared" si="1"/>
        <v>95.672156261968595</v>
      </c>
      <c r="K24" s="258">
        <v>2811</v>
      </c>
      <c r="L24" s="258">
        <v>2726</v>
      </c>
      <c r="M24" s="259">
        <f t="shared" si="2"/>
        <v>96.976165065812879</v>
      </c>
    </row>
    <row r="25" spans="1:13">
      <c r="A25" s="12">
        <v>14</v>
      </c>
      <c r="B25" s="572" t="s">
        <v>33</v>
      </c>
      <c r="C25" s="573"/>
      <c r="D25" s="2">
        <v>2017</v>
      </c>
      <c r="E25" s="258">
        <v>3221</v>
      </c>
      <c r="F25" s="258">
        <v>2884</v>
      </c>
      <c r="G25" s="259">
        <f t="shared" si="0"/>
        <v>89.537410742005591</v>
      </c>
      <c r="H25" s="258">
        <v>3542</v>
      </c>
      <c r="I25" s="258">
        <v>3394</v>
      </c>
      <c r="J25" s="259">
        <f t="shared" si="1"/>
        <v>95.821569734613206</v>
      </c>
      <c r="K25" s="258">
        <v>3657</v>
      </c>
      <c r="L25" s="258">
        <v>3524</v>
      </c>
      <c r="M25" s="259">
        <f t="shared" si="2"/>
        <v>96.36313918512441</v>
      </c>
    </row>
    <row r="26" spans="1:13">
      <c r="A26" s="12">
        <v>15</v>
      </c>
      <c r="B26" s="572" t="s">
        <v>34</v>
      </c>
      <c r="C26" s="573"/>
      <c r="D26" s="2">
        <v>2017</v>
      </c>
      <c r="E26" s="258">
        <v>3416</v>
      </c>
      <c r="F26" s="258">
        <v>3019</v>
      </c>
      <c r="G26" s="259">
        <v>88.38</v>
      </c>
      <c r="H26" s="258">
        <v>4194</v>
      </c>
      <c r="I26" s="258">
        <v>4004</v>
      </c>
      <c r="J26" s="259">
        <v>95.47</v>
      </c>
      <c r="K26" s="258">
        <v>4289</v>
      </c>
      <c r="L26" s="258">
        <v>4157</v>
      </c>
      <c r="M26" s="259">
        <v>96.92</v>
      </c>
    </row>
    <row r="27" spans="1:13">
      <c r="A27" s="12">
        <v>16</v>
      </c>
      <c r="B27" s="572" t="s">
        <v>35</v>
      </c>
      <c r="C27" s="573"/>
      <c r="D27" s="2">
        <v>2016</v>
      </c>
      <c r="E27" s="258">
        <v>7608</v>
      </c>
      <c r="F27" s="258">
        <v>6771</v>
      </c>
      <c r="G27" s="259">
        <f t="shared" si="0"/>
        <v>88.99842271293376</v>
      </c>
      <c r="H27" s="258">
        <v>8782</v>
      </c>
      <c r="I27" s="258">
        <v>8322</v>
      </c>
      <c r="J27" s="259">
        <f t="shared" si="1"/>
        <v>94.762013208836265</v>
      </c>
      <c r="K27" s="258">
        <v>9165</v>
      </c>
      <c r="L27" s="258">
        <v>9015</v>
      </c>
      <c r="M27" s="259">
        <f t="shared" si="2"/>
        <v>98.363338788870706</v>
      </c>
    </row>
    <row r="28" spans="1:13">
      <c r="A28" s="12">
        <v>17</v>
      </c>
      <c r="B28" s="572" t="s">
        <v>36</v>
      </c>
      <c r="C28" s="573"/>
      <c r="D28" s="2">
        <v>2019</v>
      </c>
      <c r="E28" s="258">
        <v>2984</v>
      </c>
      <c r="F28" s="258">
        <v>2238</v>
      </c>
      <c r="G28" s="259">
        <f t="shared" si="0"/>
        <v>75</v>
      </c>
      <c r="H28" s="258">
        <v>3185</v>
      </c>
      <c r="I28" s="258">
        <v>3044</v>
      </c>
      <c r="J28" s="259">
        <f t="shared" si="1"/>
        <v>95.572998430141283</v>
      </c>
      <c r="K28" s="258">
        <v>3201</v>
      </c>
      <c r="L28" s="258">
        <v>3072</v>
      </c>
      <c r="M28" s="259">
        <f t="shared" si="2"/>
        <v>95.970009372071232</v>
      </c>
    </row>
    <row r="29" spans="1:13">
      <c r="A29" s="12">
        <v>18</v>
      </c>
      <c r="B29" s="572" t="s">
        <v>37</v>
      </c>
      <c r="C29" s="573"/>
      <c r="D29" s="2">
        <v>2020</v>
      </c>
      <c r="E29" s="258">
        <v>4360</v>
      </c>
      <c r="F29" s="258">
        <v>4229</v>
      </c>
      <c r="G29" s="259">
        <f t="shared" si="0"/>
        <v>96.995412844036693</v>
      </c>
      <c r="H29" s="258">
        <v>4380</v>
      </c>
      <c r="I29" s="258">
        <v>4265</v>
      </c>
      <c r="J29" s="259">
        <f t="shared" si="1"/>
        <v>97.374429223744301</v>
      </c>
      <c r="K29" s="258">
        <v>4380</v>
      </c>
      <c r="L29" s="258">
        <v>4265</v>
      </c>
      <c r="M29" s="259">
        <f t="shared" si="2"/>
        <v>97.374429223744301</v>
      </c>
    </row>
    <row r="30" spans="1:13">
      <c r="A30" s="12">
        <v>19</v>
      </c>
      <c r="B30" s="572" t="s">
        <v>38</v>
      </c>
      <c r="C30" s="573"/>
      <c r="D30" s="2">
        <v>2020</v>
      </c>
      <c r="E30" s="258">
        <v>5420</v>
      </c>
      <c r="F30" s="258">
        <v>4320</v>
      </c>
      <c r="G30" s="259">
        <f t="shared" si="0"/>
        <v>79.704797047970473</v>
      </c>
      <c r="H30" s="258">
        <v>5774</v>
      </c>
      <c r="I30" s="258">
        <v>5497</v>
      </c>
      <c r="J30" s="259">
        <f t="shared" si="1"/>
        <v>95.202632490474542</v>
      </c>
      <c r="K30" s="258">
        <v>5774</v>
      </c>
      <c r="L30" s="258">
        <v>5601</v>
      </c>
      <c r="M30" s="259">
        <f t="shared" si="2"/>
        <v>97.003810183581578</v>
      </c>
    </row>
    <row r="31" spans="1:13">
      <c r="A31" s="12">
        <v>20</v>
      </c>
      <c r="B31" s="572" t="s">
        <v>39</v>
      </c>
      <c r="C31" s="573"/>
      <c r="D31" s="2">
        <v>2020</v>
      </c>
      <c r="E31" s="258">
        <v>3215</v>
      </c>
      <c r="F31" s="258">
        <v>2815</v>
      </c>
      <c r="G31" s="259">
        <f t="shared" si="0"/>
        <v>87.558320373250382</v>
      </c>
      <c r="H31" s="258">
        <v>4657</v>
      </c>
      <c r="I31" s="258">
        <v>4575</v>
      </c>
      <c r="J31" s="259">
        <f t="shared" si="1"/>
        <v>98.239209791711403</v>
      </c>
      <c r="K31" s="258">
        <v>4657</v>
      </c>
      <c r="L31" s="258">
        <v>4589</v>
      </c>
      <c r="M31" s="259">
        <f t="shared" si="2"/>
        <v>98.539832510199702</v>
      </c>
    </row>
    <row r="32" spans="1:13">
      <c r="A32" s="12">
        <v>21</v>
      </c>
      <c r="B32" s="572" t="s">
        <v>40</v>
      </c>
      <c r="C32" s="573"/>
      <c r="D32" s="2">
        <v>2019</v>
      </c>
      <c r="E32" s="258">
        <v>2129</v>
      </c>
      <c r="F32" s="258">
        <v>1959</v>
      </c>
      <c r="G32" s="259">
        <f t="shared" si="0"/>
        <v>92.015030530765614</v>
      </c>
      <c r="H32" s="258">
        <v>2422</v>
      </c>
      <c r="I32" s="258">
        <v>2339</v>
      </c>
      <c r="J32" s="259">
        <f t="shared" si="1"/>
        <v>96.573080099091655</v>
      </c>
      <c r="K32" s="258">
        <v>2561</v>
      </c>
      <c r="L32" s="258">
        <v>2495</v>
      </c>
      <c r="M32" s="259">
        <f t="shared" si="2"/>
        <v>97.42288168684108</v>
      </c>
    </row>
    <row r="33" spans="1:13">
      <c r="A33" s="12">
        <v>22</v>
      </c>
      <c r="B33" s="572" t="s">
        <v>41</v>
      </c>
      <c r="C33" s="573"/>
      <c r="D33" s="2">
        <v>2018</v>
      </c>
      <c r="E33" s="258">
        <v>2043</v>
      </c>
      <c r="F33" s="258">
        <v>1910</v>
      </c>
      <c r="G33" s="259">
        <f t="shared" si="0"/>
        <v>93.489965736661773</v>
      </c>
      <c r="H33" s="258">
        <v>2398</v>
      </c>
      <c r="I33" s="258">
        <v>2304</v>
      </c>
      <c r="J33" s="259">
        <f>I33/H33*100</f>
        <v>96.080066722268555</v>
      </c>
      <c r="K33" s="258">
        <v>2478</v>
      </c>
      <c r="L33" s="258">
        <v>2438</v>
      </c>
      <c r="M33" s="259">
        <f t="shared" si="2"/>
        <v>98.385794995964488</v>
      </c>
    </row>
    <row r="34" spans="1:13">
      <c r="A34" s="12">
        <v>23</v>
      </c>
      <c r="B34" s="572" t="s">
        <v>42</v>
      </c>
      <c r="C34" s="573"/>
      <c r="D34" s="2">
        <v>2020</v>
      </c>
      <c r="E34" s="258">
        <v>3560</v>
      </c>
      <c r="F34" s="258">
        <v>2898</v>
      </c>
      <c r="G34" s="259">
        <f t="shared" si="0"/>
        <v>81.404494382022477</v>
      </c>
      <c r="H34" s="258">
        <v>3910</v>
      </c>
      <c r="I34" s="258">
        <v>3758</v>
      </c>
      <c r="J34" s="259">
        <f t="shared" si="1"/>
        <v>96.112531969309472</v>
      </c>
      <c r="K34" s="258">
        <v>3978</v>
      </c>
      <c r="L34" s="258">
        <v>3835</v>
      </c>
      <c r="M34" s="259">
        <f t="shared" si="2"/>
        <v>96.40522875816994</v>
      </c>
    </row>
    <row r="35" spans="1:13">
      <c r="A35" s="12">
        <v>24</v>
      </c>
      <c r="B35" s="572" t="s">
        <v>43</v>
      </c>
      <c r="C35" s="573"/>
      <c r="D35" s="2">
        <v>2013</v>
      </c>
      <c r="E35" s="258">
        <v>1852</v>
      </c>
      <c r="F35" s="258">
        <v>1757</v>
      </c>
      <c r="G35" s="259">
        <f t="shared" si="0"/>
        <v>94.870410367170621</v>
      </c>
      <c r="H35" s="258">
        <v>1971</v>
      </c>
      <c r="I35" s="258">
        <v>1871</v>
      </c>
      <c r="J35" s="259">
        <f t="shared" si="1"/>
        <v>94.926433282597671</v>
      </c>
      <c r="K35" s="258">
        <v>2278</v>
      </c>
      <c r="L35" s="258">
        <v>2235</v>
      </c>
      <c r="M35" s="259">
        <f t="shared" si="2"/>
        <v>98.112379280070243</v>
      </c>
    </row>
    <row r="36" spans="1:13">
      <c r="A36" s="12">
        <v>25</v>
      </c>
      <c r="B36" s="572" t="s">
        <v>44</v>
      </c>
      <c r="C36" s="573"/>
      <c r="D36" s="2">
        <v>2020</v>
      </c>
      <c r="E36" s="258">
        <v>2415</v>
      </c>
      <c r="F36" s="258">
        <v>2365</v>
      </c>
      <c r="G36" s="259">
        <f t="shared" si="0"/>
        <v>97.929606625258799</v>
      </c>
      <c r="H36" s="258">
        <v>2681</v>
      </c>
      <c r="I36" s="258">
        <v>2585</v>
      </c>
      <c r="J36" s="259">
        <f t="shared" si="1"/>
        <v>96.419246549794863</v>
      </c>
      <c r="K36" s="258">
        <v>2681</v>
      </c>
      <c r="L36" s="258">
        <v>2585</v>
      </c>
      <c r="M36" s="259">
        <f t="shared" si="2"/>
        <v>96.419246549794863</v>
      </c>
    </row>
    <row r="37" spans="1:13">
      <c r="A37" s="12">
        <v>26</v>
      </c>
      <c r="B37" s="572" t="s">
        <v>45</v>
      </c>
      <c r="C37" s="573"/>
      <c r="D37" s="2">
        <v>2016</v>
      </c>
      <c r="E37" s="258">
        <v>3192</v>
      </c>
      <c r="F37" s="258">
        <v>2892</v>
      </c>
      <c r="G37" s="259">
        <f t="shared" si="0"/>
        <v>90.601503759398497</v>
      </c>
      <c r="H37" s="258">
        <v>3815</v>
      </c>
      <c r="I37" s="258">
        <v>3715</v>
      </c>
      <c r="J37" s="259">
        <f t="shared" si="1"/>
        <v>97.378768020969858</v>
      </c>
      <c r="K37" s="258">
        <v>4011</v>
      </c>
      <c r="L37" s="258">
        <v>3852</v>
      </c>
      <c r="M37" s="259">
        <f t="shared" si="2"/>
        <v>96.035901271503363</v>
      </c>
    </row>
    <row r="38" spans="1:13">
      <c r="A38" s="12">
        <v>27</v>
      </c>
      <c r="B38" s="572" t="s">
        <v>46</v>
      </c>
      <c r="C38" s="573"/>
      <c r="D38" s="2">
        <v>2013</v>
      </c>
      <c r="E38" s="258">
        <v>2215</v>
      </c>
      <c r="F38" s="258">
        <v>2102</v>
      </c>
      <c r="G38" s="259">
        <f t="shared" si="0"/>
        <v>94.898419864559827</v>
      </c>
      <c r="H38" s="258">
        <v>2430</v>
      </c>
      <c r="I38" s="258">
        <v>2330</v>
      </c>
      <c r="J38" s="259">
        <f t="shared" si="1"/>
        <v>95.884773662551439</v>
      </c>
      <c r="K38" s="258">
        <v>2936</v>
      </c>
      <c r="L38" s="258">
        <v>2903</v>
      </c>
      <c r="M38" s="259">
        <f t="shared" si="2"/>
        <v>98.876021798365116</v>
      </c>
    </row>
    <row r="39" spans="1:13">
      <c r="A39" s="568">
        <v>28</v>
      </c>
      <c r="B39" s="583" t="s">
        <v>47</v>
      </c>
      <c r="C39" s="70" t="s">
        <v>47</v>
      </c>
      <c r="D39" s="558">
        <v>2020</v>
      </c>
      <c r="E39" s="258">
        <v>1556</v>
      </c>
      <c r="F39" s="258">
        <v>1432</v>
      </c>
      <c r="G39" s="259">
        <v>92.03</v>
      </c>
      <c r="H39" s="579">
        <v>4955</v>
      </c>
      <c r="I39" s="579">
        <v>4828</v>
      </c>
      <c r="J39" s="581">
        <v>97.44</v>
      </c>
      <c r="K39" s="579">
        <v>4955</v>
      </c>
      <c r="L39" s="579">
        <v>4828</v>
      </c>
      <c r="M39" s="581">
        <f t="shared" si="2"/>
        <v>97.436932391523712</v>
      </c>
    </row>
    <row r="40" spans="1:13">
      <c r="A40" s="569"/>
      <c r="B40" s="584"/>
      <c r="C40" s="70" t="s">
        <v>315</v>
      </c>
      <c r="D40" s="559"/>
      <c r="E40" s="258">
        <v>3327</v>
      </c>
      <c r="F40" s="258">
        <v>2910</v>
      </c>
      <c r="G40" s="259">
        <v>87.47</v>
      </c>
      <c r="H40" s="580"/>
      <c r="I40" s="580"/>
      <c r="J40" s="582"/>
      <c r="K40" s="580"/>
      <c r="L40" s="580"/>
      <c r="M40" s="582"/>
    </row>
    <row r="41" spans="1:13">
      <c r="A41" s="568">
        <v>29</v>
      </c>
      <c r="B41" s="586" t="s">
        <v>48</v>
      </c>
      <c r="C41" s="11" t="s">
        <v>316</v>
      </c>
      <c r="D41" s="2">
        <v>2014</v>
      </c>
      <c r="E41" s="258">
        <v>4061</v>
      </c>
      <c r="F41" s="258">
        <v>3045</v>
      </c>
      <c r="G41" s="259">
        <f t="shared" si="0"/>
        <v>74.981531642452595</v>
      </c>
      <c r="H41" s="579"/>
      <c r="I41" s="579"/>
      <c r="J41" s="581"/>
      <c r="K41" s="579">
        <v>9855</v>
      </c>
      <c r="L41" s="579">
        <v>9710</v>
      </c>
      <c r="M41" s="581">
        <f>L41/K41*100</f>
        <v>98.528665651953318</v>
      </c>
    </row>
    <row r="42" spans="1:13">
      <c r="A42" s="569"/>
      <c r="B42" s="587"/>
      <c r="C42" s="9" t="s">
        <v>317</v>
      </c>
      <c r="D42" s="2"/>
      <c r="E42" s="258">
        <v>2768</v>
      </c>
      <c r="F42" s="258">
        <v>2214</v>
      </c>
      <c r="G42" s="259">
        <f t="shared" si="0"/>
        <v>79.98554913294798</v>
      </c>
      <c r="H42" s="580"/>
      <c r="I42" s="580"/>
      <c r="J42" s="582"/>
      <c r="K42" s="580"/>
      <c r="L42" s="580"/>
      <c r="M42" s="582"/>
    </row>
  </sheetData>
  <mergeCells count="72">
    <mergeCell ref="A41:A42"/>
    <mergeCell ref="B41:B42"/>
    <mergeCell ref="B36:C36"/>
    <mergeCell ref="B37:C37"/>
    <mergeCell ref="B38:C38"/>
    <mergeCell ref="A39:A40"/>
    <mergeCell ref="B39:B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A2:M2"/>
    <mergeCell ref="A3:M3"/>
    <mergeCell ref="A1:B1"/>
    <mergeCell ref="A5:A7"/>
    <mergeCell ref="D5:D7"/>
    <mergeCell ref="E5:M5"/>
    <mergeCell ref="E6:G6"/>
    <mergeCell ref="H6:J6"/>
    <mergeCell ref="K6:M6"/>
    <mergeCell ref="B5:C7"/>
    <mergeCell ref="D14:D15"/>
    <mergeCell ref="D18:D19"/>
    <mergeCell ref="D39:D40"/>
    <mergeCell ref="A8:C8"/>
    <mergeCell ref="A9:C9"/>
    <mergeCell ref="B10:C10"/>
    <mergeCell ref="B11:C11"/>
    <mergeCell ref="B12:C12"/>
    <mergeCell ref="B13:C13"/>
    <mergeCell ref="A14:A15"/>
    <mergeCell ref="B14:B15"/>
    <mergeCell ref="B16:C16"/>
    <mergeCell ref="B17:C17"/>
    <mergeCell ref="A18:A19"/>
    <mergeCell ref="B18:B19"/>
    <mergeCell ref="B20:C20"/>
    <mergeCell ref="M14:M15"/>
    <mergeCell ref="H18:H19"/>
    <mergeCell ref="I18:I19"/>
    <mergeCell ref="J18:J19"/>
    <mergeCell ref="K18:K19"/>
    <mergeCell ref="L18:L19"/>
    <mergeCell ref="M18:M19"/>
    <mergeCell ref="H14:H15"/>
    <mergeCell ref="I14:I15"/>
    <mergeCell ref="J14:J15"/>
    <mergeCell ref="K14:K15"/>
    <mergeCell ref="L14:L15"/>
    <mergeCell ref="I41:I42"/>
    <mergeCell ref="H41:H42"/>
    <mergeCell ref="M39:M40"/>
    <mergeCell ref="K41:K42"/>
    <mergeCell ref="L41:L42"/>
    <mergeCell ref="M41:M42"/>
    <mergeCell ref="J41:J42"/>
    <mergeCell ref="H39:H40"/>
    <mergeCell ref="I39:I40"/>
    <mergeCell ref="J39:J40"/>
    <mergeCell ref="K39:K40"/>
    <mergeCell ref="L39:L40"/>
  </mergeCells>
  <pageMargins left="0.7" right="0.2" top="0.5" bottom="0.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dimension ref="A1:N43"/>
  <sheetViews>
    <sheetView workbookViewId="0">
      <selection activeCell="Q12" sqref="Q12"/>
    </sheetView>
  </sheetViews>
  <sheetFormatPr defaultRowHeight="15"/>
  <cols>
    <col min="1" max="1" width="4.5703125" customWidth="1"/>
    <col min="2" max="2" width="11.7109375" customWidth="1"/>
    <col min="3" max="3" width="11.85546875" customWidth="1"/>
    <col min="4" max="4" width="11" customWidth="1"/>
    <col min="5" max="5" width="11.5703125" customWidth="1"/>
    <col min="6" max="6" width="10.42578125" customWidth="1"/>
    <col min="8" max="8" width="10.7109375" customWidth="1"/>
    <col min="9" max="9" width="11" customWidth="1"/>
    <col min="11" max="11" width="10.7109375" customWidth="1"/>
    <col min="12" max="12" width="11.7109375" customWidth="1"/>
  </cols>
  <sheetData>
    <row r="1" spans="1:14" ht="18.75">
      <c r="A1" s="548" t="s">
        <v>1163</v>
      </c>
      <c r="B1" s="548"/>
      <c r="C1" s="62"/>
      <c r="D1" s="19"/>
      <c r="E1" s="19"/>
      <c r="F1" s="19"/>
      <c r="G1" s="19"/>
      <c r="H1" s="19"/>
      <c r="I1" s="19"/>
      <c r="J1" s="19"/>
      <c r="K1" s="19"/>
      <c r="L1" s="19"/>
      <c r="M1" s="19"/>
    </row>
    <row r="2" spans="1:14" ht="22.5" customHeight="1">
      <c r="A2" s="550" t="s">
        <v>107</v>
      </c>
      <c r="B2" s="550"/>
      <c r="C2" s="550"/>
      <c r="D2" s="550"/>
      <c r="E2" s="550"/>
      <c r="F2" s="550"/>
      <c r="G2" s="550"/>
      <c r="H2" s="550"/>
      <c r="I2" s="550"/>
      <c r="J2" s="550"/>
      <c r="K2" s="550"/>
      <c r="L2" s="550"/>
      <c r="M2" s="550"/>
    </row>
    <row r="3" spans="1:14" ht="21" customHeight="1">
      <c r="A3" s="550" t="s">
        <v>108</v>
      </c>
      <c r="B3" s="550"/>
      <c r="C3" s="550"/>
      <c r="D3" s="550"/>
      <c r="E3" s="550"/>
      <c r="F3" s="550"/>
      <c r="G3" s="550"/>
      <c r="H3" s="550"/>
      <c r="I3" s="550"/>
      <c r="J3" s="550"/>
      <c r="K3" s="550"/>
      <c r="L3" s="550"/>
      <c r="M3" s="550"/>
    </row>
    <row r="4" spans="1:14" ht="19.5" customHeight="1">
      <c r="A4" s="551" t="s">
        <v>1073</v>
      </c>
      <c r="B4" s="551"/>
      <c r="C4" s="551"/>
      <c r="D4" s="551"/>
      <c r="E4" s="551"/>
      <c r="F4" s="551"/>
      <c r="G4" s="551"/>
      <c r="H4" s="551"/>
      <c r="I4" s="551"/>
      <c r="J4" s="551"/>
      <c r="K4" s="551"/>
      <c r="L4" s="551"/>
      <c r="M4" s="551"/>
    </row>
    <row r="5" spans="1:14" ht="16.5" customHeight="1">
      <c r="A5" s="19"/>
      <c r="B5" s="19"/>
      <c r="C5" s="19"/>
      <c r="D5" s="19"/>
      <c r="E5" s="19"/>
      <c r="F5" s="19"/>
      <c r="G5" s="19"/>
      <c r="H5" s="19"/>
      <c r="I5" s="19"/>
      <c r="J5" s="19"/>
      <c r="K5" s="19"/>
      <c r="L5" s="19"/>
      <c r="M5" s="19"/>
    </row>
    <row r="6" spans="1:14" ht="30" customHeight="1">
      <c r="A6" s="561" t="s">
        <v>0</v>
      </c>
      <c r="B6" s="562" t="s">
        <v>1</v>
      </c>
      <c r="C6" s="563"/>
      <c r="D6" s="585" t="s">
        <v>2</v>
      </c>
      <c r="E6" s="585" t="s">
        <v>1075</v>
      </c>
      <c r="F6" s="585"/>
      <c r="G6" s="585"/>
      <c r="H6" s="585"/>
      <c r="I6" s="585"/>
      <c r="J6" s="585"/>
      <c r="K6" s="585"/>
      <c r="L6" s="585"/>
      <c r="M6" s="585"/>
    </row>
    <row r="7" spans="1:14" ht="41.25" customHeight="1">
      <c r="A7" s="561"/>
      <c r="B7" s="564"/>
      <c r="C7" s="565"/>
      <c r="D7" s="585"/>
      <c r="E7" s="585" t="s">
        <v>103</v>
      </c>
      <c r="F7" s="585"/>
      <c r="G7" s="585"/>
      <c r="H7" s="585" t="s">
        <v>106</v>
      </c>
      <c r="I7" s="585"/>
      <c r="J7" s="585"/>
      <c r="K7" s="585" t="s">
        <v>893</v>
      </c>
      <c r="L7" s="585"/>
      <c r="M7" s="585"/>
    </row>
    <row r="8" spans="1:14" ht="66" customHeight="1">
      <c r="A8" s="561"/>
      <c r="B8" s="566"/>
      <c r="C8" s="567"/>
      <c r="D8" s="585"/>
      <c r="E8" s="17" t="s">
        <v>105</v>
      </c>
      <c r="F8" s="17" t="s">
        <v>109</v>
      </c>
      <c r="G8" s="17" t="s">
        <v>4</v>
      </c>
      <c r="H8" s="17" t="s">
        <v>105</v>
      </c>
      <c r="I8" s="17" t="s">
        <v>109</v>
      </c>
      <c r="J8" s="17" t="s">
        <v>4</v>
      </c>
      <c r="K8" s="17" t="s">
        <v>105</v>
      </c>
      <c r="L8" s="17" t="s">
        <v>109</v>
      </c>
      <c r="M8" s="17" t="s">
        <v>4</v>
      </c>
    </row>
    <row r="9" spans="1:14" ht="24" customHeight="1">
      <c r="A9" s="574" t="s">
        <v>51</v>
      </c>
      <c r="B9" s="575"/>
      <c r="C9" s="576"/>
      <c r="D9" s="2"/>
      <c r="E9" s="260">
        <f>SUM(E11:E43)</f>
        <v>89289</v>
      </c>
      <c r="F9" s="260">
        <f>SUM(F11:F43)</f>
        <v>23182</v>
      </c>
      <c r="G9" s="261">
        <f>F9/E9*100</f>
        <v>25.962884565847975</v>
      </c>
      <c r="H9" s="283" t="s">
        <v>886</v>
      </c>
      <c r="I9" s="283" t="s">
        <v>886</v>
      </c>
      <c r="J9" s="284" t="s">
        <v>886</v>
      </c>
      <c r="K9" s="260">
        <f>SUM(K11:K42)</f>
        <v>110181</v>
      </c>
      <c r="L9" s="260">
        <f>SUM(L11:L42)</f>
        <v>82683</v>
      </c>
      <c r="M9" s="261">
        <f>L9/K9*100</f>
        <v>75.042883981811741</v>
      </c>
    </row>
    <row r="10" spans="1:14" ht="23.25" customHeight="1">
      <c r="A10" s="574" t="s">
        <v>50</v>
      </c>
      <c r="B10" s="575"/>
      <c r="C10" s="576"/>
      <c r="D10" s="2"/>
      <c r="E10" s="262">
        <f>SUM(E11:E41)</f>
        <v>84030</v>
      </c>
      <c r="F10" s="262">
        <f>SUM(F11:F41)</f>
        <v>19073</v>
      </c>
      <c r="G10" s="261">
        <f>F10/E10*100</f>
        <v>22.697846007378317</v>
      </c>
      <c r="H10" s="285" t="s">
        <v>886</v>
      </c>
      <c r="I10" s="285" t="s">
        <v>886</v>
      </c>
      <c r="J10" s="284" t="s">
        <v>886</v>
      </c>
      <c r="K10" s="262">
        <f>SUM(K11:K41)</f>
        <v>100471</v>
      </c>
      <c r="L10" s="262">
        <f>SUM(L11:L41)</f>
        <v>75097</v>
      </c>
      <c r="M10" s="261">
        <f>L10/K10*100</f>
        <v>74.744951279473682</v>
      </c>
      <c r="N10" s="460">
        <f>M10-G10</f>
        <v>52.047105272095365</v>
      </c>
    </row>
    <row r="11" spans="1:14" ht="18.75" customHeight="1">
      <c r="A11" s="12">
        <v>1</v>
      </c>
      <c r="B11" s="572" t="s">
        <v>20</v>
      </c>
      <c r="C11" s="573"/>
      <c r="D11" s="2">
        <v>2019</v>
      </c>
      <c r="E11" s="258">
        <v>2606</v>
      </c>
      <c r="F11" s="263">
        <v>678</v>
      </c>
      <c r="G11" s="264">
        <f t="shared" ref="G11:G43" si="0">F11/E11*100</f>
        <v>26.016884113584037</v>
      </c>
      <c r="H11" s="244">
        <v>2933</v>
      </c>
      <c r="I11" s="244">
        <v>2044</v>
      </c>
      <c r="J11" s="265">
        <f>I11/H11*100</f>
        <v>69.689737470167074</v>
      </c>
      <c r="K11" s="244">
        <v>2988</v>
      </c>
      <c r="L11" s="244">
        <v>2241</v>
      </c>
      <c r="M11" s="265">
        <f>L11/K11*100</f>
        <v>75</v>
      </c>
    </row>
    <row r="12" spans="1:14" ht="15.75">
      <c r="A12" s="12">
        <v>2</v>
      </c>
      <c r="B12" s="572" t="s">
        <v>21</v>
      </c>
      <c r="C12" s="573"/>
      <c r="D12" s="2">
        <v>2020</v>
      </c>
      <c r="E12" s="258">
        <v>2250</v>
      </c>
      <c r="F12" s="263">
        <v>657</v>
      </c>
      <c r="G12" s="264">
        <f t="shared" si="0"/>
        <v>29.2</v>
      </c>
      <c r="H12" s="244">
        <v>2548</v>
      </c>
      <c r="I12" s="244">
        <v>1928</v>
      </c>
      <c r="J12" s="265">
        <f t="shared" ref="J12:J39" si="1">I12/H12*100</f>
        <v>75.667189952904238</v>
      </c>
      <c r="K12" s="244">
        <v>2548</v>
      </c>
      <c r="L12" s="244">
        <v>1928</v>
      </c>
      <c r="M12" s="265">
        <f t="shared" ref="M12:M40" si="2">L12/K12*100</f>
        <v>75.667189952904238</v>
      </c>
    </row>
    <row r="13" spans="1:14" ht="15.75">
      <c r="A13" s="12">
        <v>3</v>
      </c>
      <c r="B13" s="572" t="s">
        <v>22</v>
      </c>
      <c r="C13" s="573"/>
      <c r="D13" s="2">
        <v>2020</v>
      </c>
      <c r="E13" s="244">
        <v>3071</v>
      </c>
      <c r="F13" s="263">
        <v>523</v>
      </c>
      <c r="G13" s="265">
        <f t="shared" si="0"/>
        <v>17.030283295343537</v>
      </c>
      <c r="H13" s="244">
        <v>3372</v>
      </c>
      <c r="I13" s="244">
        <v>2539</v>
      </c>
      <c r="J13" s="265">
        <f t="shared" si="1"/>
        <v>75.296559905100835</v>
      </c>
      <c r="K13" s="244">
        <v>3372</v>
      </c>
      <c r="L13" s="244">
        <v>2539</v>
      </c>
      <c r="M13" s="265">
        <f t="shared" si="2"/>
        <v>75.296559905100835</v>
      </c>
    </row>
    <row r="14" spans="1:14" ht="15.75">
      <c r="A14" s="12">
        <v>4</v>
      </c>
      <c r="B14" s="572" t="s">
        <v>23</v>
      </c>
      <c r="C14" s="573"/>
      <c r="D14" s="2">
        <v>2020</v>
      </c>
      <c r="E14" s="244">
        <v>2210</v>
      </c>
      <c r="F14" s="244">
        <v>460</v>
      </c>
      <c r="G14" s="265">
        <f t="shared" si="0"/>
        <v>20.81447963800905</v>
      </c>
      <c r="H14" s="244">
        <v>2399</v>
      </c>
      <c r="I14" s="244">
        <v>1610</v>
      </c>
      <c r="J14" s="265">
        <f t="shared" si="1"/>
        <v>67.111296373488955</v>
      </c>
      <c r="K14" s="244">
        <v>2399</v>
      </c>
      <c r="L14" s="244">
        <v>1695</v>
      </c>
      <c r="M14" s="265">
        <f t="shared" si="2"/>
        <v>70.65443934972906</v>
      </c>
    </row>
    <row r="15" spans="1:14">
      <c r="A15" s="568">
        <v>5</v>
      </c>
      <c r="B15" s="583" t="s">
        <v>24</v>
      </c>
      <c r="C15" s="270" t="s">
        <v>24</v>
      </c>
      <c r="D15" s="558">
        <v>2020</v>
      </c>
      <c r="E15" s="244">
        <v>3896</v>
      </c>
      <c r="F15" s="244">
        <v>485</v>
      </c>
      <c r="G15" s="265">
        <f t="shared" si="0"/>
        <v>12.448665297741274</v>
      </c>
      <c r="H15" s="590">
        <v>4290</v>
      </c>
      <c r="I15" s="590">
        <v>2856</v>
      </c>
      <c r="J15" s="588">
        <f t="shared" si="1"/>
        <v>66.573426573426573</v>
      </c>
      <c r="K15" s="590">
        <v>4290</v>
      </c>
      <c r="L15" s="590">
        <v>3186</v>
      </c>
      <c r="M15" s="588">
        <f t="shared" si="2"/>
        <v>74.265734265734267</v>
      </c>
    </row>
    <row r="16" spans="1:14">
      <c r="A16" s="569"/>
      <c r="B16" s="584"/>
      <c r="C16" s="270" t="s">
        <v>312</v>
      </c>
      <c r="D16" s="559"/>
      <c r="E16" s="244">
        <v>1265</v>
      </c>
      <c r="F16" s="244">
        <v>154</v>
      </c>
      <c r="G16" s="265">
        <f t="shared" si="0"/>
        <v>12.173913043478262</v>
      </c>
      <c r="H16" s="591"/>
      <c r="I16" s="591"/>
      <c r="J16" s="589"/>
      <c r="K16" s="591"/>
      <c r="L16" s="591"/>
      <c r="M16" s="589"/>
    </row>
    <row r="17" spans="1:13" ht="15.75">
      <c r="A17" s="12">
        <v>6</v>
      </c>
      <c r="B17" s="572" t="s">
        <v>25</v>
      </c>
      <c r="C17" s="573"/>
      <c r="D17" s="2">
        <v>2020</v>
      </c>
      <c r="E17" s="258">
        <v>2162</v>
      </c>
      <c r="F17" s="244">
        <v>580</v>
      </c>
      <c r="G17" s="265">
        <f t="shared" si="0"/>
        <v>26.827012025901944</v>
      </c>
      <c r="H17" s="244">
        <v>2397</v>
      </c>
      <c r="I17" s="244">
        <v>1659</v>
      </c>
      <c r="J17" s="265">
        <f t="shared" si="1"/>
        <v>69.211514392991234</v>
      </c>
      <c r="K17" s="244">
        <v>2397</v>
      </c>
      <c r="L17" s="244">
        <v>1826</v>
      </c>
      <c r="M17" s="265">
        <f t="shared" si="2"/>
        <v>76.178556528994577</v>
      </c>
    </row>
    <row r="18" spans="1:13" ht="15.75">
      <c r="A18" s="12">
        <v>7</v>
      </c>
      <c r="B18" s="572" t="s">
        <v>26</v>
      </c>
      <c r="C18" s="573"/>
      <c r="D18" s="2">
        <v>2015</v>
      </c>
      <c r="E18" s="244">
        <v>1253</v>
      </c>
      <c r="F18" s="244">
        <v>342</v>
      </c>
      <c r="G18" s="265">
        <f t="shared" si="0"/>
        <v>27.294493216280923</v>
      </c>
      <c r="H18" s="244">
        <v>2682</v>
      </c>
      <c r="I18" s="244">
        <v>1598</v>
      </c>
      <c r="J18" s="265">
        <f t="shared" si="1"/>
        <v>59.582401193139447</v>
      </c>
      <c r="K18" s="244">
        <v>2755</v>
      </c>
      <c r="L18" s="244">
        <v>2067</v>
      </c>
      <c r="M18" s="265">
        <f t="shared" si="2"/>
        <v>75.027223230490009</v>
      </c>
    </row>
    <row r="19" spans="1:13">
      <c r="A19" s="568">
        <v>8</v>
      </c>
      <c r="B19" s="583" t="s">
        <v>27</v>
      </c>
      <c r="C19" s="270" t="s">
        <v>313</v>
      </c>
      <c r="D19" s="558">
        <v>2020</v>
      </c>
      <c r="E19" s="244">
        <v>4486</v>
      </c>
      <c r="F19" s="244">
        <v>597</v>
      </c>
      <c r="G19" s="265">
        <f t="shared" si="0"/>
        <v>13.308069549710211</v>
      </c>
      <c r="H19" s="590">
        <v>5119</v>
      </c>
      <c r="I19" s="590">
        <v>3471</v>
      </c>
      <c r="J19" s="588">
        <f t="shared" si="1"/>
        <v>67.806212150810708</v>
      </c>
      <c r="K19" s="590">
        <v>5119</v>
      </c>
      <c r="L19" s="590">
        <v>3739</v>
      </c>
      <c r="M19" s="588">
        <f t="shared" si="2"/>
        <v>73.041609689392459</v>
      </c>
    </row>
    <row r="20" spans="1:13">
      <c r="A20" s="569"/>
      <c r="B20" s="584"/>
      <c r="C20" s="270" t="s">
        <v>314</v>
      </c>
      <c r="D20" s="559"/>
      <c r="E20" s="244">
        <v>1620</v>
      </c>
      <c r="F20" s="244">
        <v>310</v>
      </c>
      <c r="G20" s="265">
        <f t="shared" si="0"/>
        <v>19.1358024691358</v>
      </c>
      <c r="H20" s="591"/>
      <c r="I20" s="591"/>
      <c r="J20" s="589"/>
      <c r="K20" s="591"/>
      <c r="L20" s="591"/>
      <c r="M20" s="589"/>
    </row>
    <row r="21" spans="1:13" ht="15.75">
      <c r="A21" s="12">
        <v>9</v>
      </c>
      <c r="B21" s="572" t="s">
        <v>28</v>
      </c>
      <c r="C21" s="573"/>
      <c r="D21" s="2">
        <v>2017</v>
      </c>
      <c r="E21" s="244">
        <v>3005</v>
      </c>
      <c r="F21" s="244">
        <v>878</v>
      </c>
      <c r="G21" s="265">
        <v>29.217970049916804</v>
      </c>
      <c r="H21" s="244">
        <v>3249</v>
      </c>
      <c r="I21" s="244">
        <v>2335</v>
      </c>
      <c r="J21" s="265">
        <v>71.868267159125892</v>
      </c>
      <c r="K21" s="244">
        <v>3312</v>
      </c>
      <c r="L21" s="244">
        <v>2359</v>
      </c>
      <c r="M21" s="265">
        <v>71.225845410628025</v>
      </c>
    </row>
    <row r="22" spans="1:13" ht="15.75">
      <c r="A22" s="12">
        <v>10</v>
      </c>
      <c r="B22" s="572" t="s">
        <v>29</v>
      </c>
      <c r="C22" s="573"/>
      <c r="D22" s="2">
        <v>2014</v>
      </c>
      <c r="E22" s="244">
        <v>2129</v>
      </c>
      <c r="F22" s="244">
        <v>601</v>
      </c>
      <c r="G22" s="265">
        <f t="shared" si="0"/>
        <v>28.22921559417567</v>
      </c>
      <c r="H22" s="244">
        <v>2361</v>
      </c>
      <c r="I22" s="244">
        <v>1328</v>
      </c>
      <c r="J22" s="265">
        <f t="shared" si="1"/>
        <v>56.247352816603133</v>
      </c>
      <c r="K22" s="244">
        <v>2735</v>
      </c>
      <c r="L22" s="244">
        <v>2206</v>
      </c>
      <c r="M22" s="265">
        <f t="shared" si="2"/>
        <v>80.658135283363805</v>
      </c>
    </row>
    <row r="23" spans="1:13" ht="15.75">
      <c r="A23" s="12">
        <v>11</v>
      </c>
      <c r="B23" s="572" t="s">
        <v>30</v>
      </c>
      <c r="C23" s="573"/>
      <c r="D23" s="2">
        <v>2019</v>
      </c>
      <c r="E23" s="244">
        <v>2794</v>
      </c>
      <c r="F23" s="244">
        <v>521</v>
      </c>
      <c r="G23" s="265">
        <f t="shared" si="0"/>
        <v>18.647100930565497</v>
      </c>
      <c r="H23" s="244">
        <v>3244</v>
      </c>
      <c r="I23" s="244">
        <v>2192</v>
      </c>
      <c r="J23" s="265">
        <f t="shared" si="1"/>
        <v>67.570900123304568</v>
      </c>
      <c r="K23" s="244">
        <v>3326</v>
      </c>
      <c r="L23" s="244">
        <v>2338</v>
      </c>
      <c r="M23" s="265">
        <f t="shared" si="2"/>
        <v>70.294648226097408</v>
      </c>
    </row>
    <row r="24" spans="1:13" ht="15.75">
      <c r="A24" s="12">
        <v>12</v>
      </c>
      <c r="B24" s="572" t="s">
        <v>31</v>
      </c>
      <c r="C24" s="573"/>
      <c r="D24" s="2">
        <v>2015</v>
      </c>
      <c r="E24" s="244">
        <v>2312</v>
      </c>
      <c r="F24" s="244">
        <v>451</v>
      </c>
      <c r="G24" s="265">
        <f t="shared" si="0"/>
        <v>19.506920415224911</v>
      </c>
      <c r="H24" s="244">
        <v>3972</v>
      </c>
      <c r="I24" s="244">
        <v>1574</v>
      </c>
      <c r="J24" s="265">
        <f t="shared" si="1"/>
        <v>39.627391742195364</v>
      </c>
      <c r="K24" s="244">
        <v>3110</v>
      </c>
      <c r="L24" s="244">
        <v>2338</v>
      </c>
      <c r="M24" s="265">
        <f t="shared" si="2"/>
        <v>75.176848874598065</v>
      </c>
    </row>
    <row r="25" spans="1:13" ht="15.75">
      <c r="A25" s="12">
        <v>13</v>
      </c>
      <c r="B25" s="572" t="s">
        <v>32</v>
      </c>
      <c r="C25" s="573"/>
      <c r="D25" s="2">
        <v>2016</v>
      </c>
      <c r="E25" s="244">
        <v>2470</v>
      </c>
      <c r="F25" s="244">
        <v>681</v>
      </c>
      <c r="G25" s="265">
        <f t="shared" si="0"/>
        <v>27.570850202429149</v>
      </c>
      <c r="H25" s="244">
        <v>2498</v>
      </c>
      <c r="I25" s="244">
        <v>1265</v>
      </c>
      <c r="J25" s="265">
        <f t="shared" si="1"/>
        <v>50.640512409927943</v>
      </c>
      <c r="K25" s="244">
        <v>2726</v>
      </c>
      <c r="L25" s="244">
        <v>2047</v>
      </c>
      <c r="M25" s="265">
        <f t="shared" si="2"/>
        <v>75.091709464416724</v>
      </c>
    </row>
    <row r="26" spans="1:13" ht="15.75">
      <c r="A26" s="12">
        <v>14</v>
      </c>
      <c r="B26" s="572" t="s">
        <v>33</v>
      </c>
      <c r="C26" s="573"/>
      <c r="D26" s="2">
        <v>2017</v>
      </c>
      <c r="E26" s="244">
        <v>2884</v>
      </c>
      <c r="F26" s="244">
        <v>801</v>
      </c>
      <c r="G26" s="265">
        <f t="shared" si="0"/>
        <v>27.77392510402219</v>
      </c>
      <c r="H26" s="244">
        <v>3394</v>
      </c>
      <c r="I26" s="244">
        <v>2273</v>
      </c>
      <c r="J26" s="265">
        <f t="shared" si="1"/>
        <v>66.971125515615796</v>
      </c>
      <c r="K26" s="244">
        <v>3524</v>
      </c>
      <c r="L26" s="244">
        <v>2601</v>
      </c>
      <c r="M26" s="265">
        <f t="shared" si="2"/>
        <v>73.808172531214538</v>
      </c>
    </row>
    <row r="27" spans="1:13" ht="15.75">
      <c r="A27" s="12">
        <v>15</v>
      </c>
      <c r="B27" s="572" t="s">
        <v>34</v>
      </c>
      <c r="C27" s="573"/>
      <c r="D27" s="2">
        <v>2017</v>
      </c>
      <c r="E27" s="244">
        <v>3019</v>
      </c>
      <c r="F27" s="244">
        <v>1021</v>
      </c>
      <c r="G27" s="265">
        <v>33.82</v>
      </c>
      <c r="H27" s="244">
        <v>4004</v>
      </c>
      <c r="I27" s="244">
        <v>2687</v>
      </c>
      <c r="J27" s="265">
        <v>67.11</v>
      </c>
      <c r="K27" s="244">
        <v>4157</v>
      </c>
      <c r="L27" s="244">
        <v>2915</v>
      </c>
      <c r="M27" s="265">
        <f t="shared" si="2"/>
        <v>70.122684628337737</v>
      </c>
    </row>
    <row r="28" spans="1:13" ht="15.75">
      <c r="A28" s="12">
        <v>16</v>
      </c>
      <c r="B28" s="572" t="s">
        <v>35</v>
      </c>
      <c r="C28" s="573"/>
      <c r="D28" s="2">
        <v>2016</v>
      </c>
      <c r="E28" s="244">
        <v>6771</v>
      </c>
      <c r="F28" s="244">
        <v>2017</v>
      </c>
      <c r="G28" s="265">
        <f t="shared" si="0"/>
        <v>29.788805198641267</v>
      </c>
      <c r="H28" s="244">
        <v>8322</v>
      </c>
      <c r="I28" s="244">
        <v>3285</v>
      </c>
      <c r="J28" s="265">
        <f t="shared" si="1"/>
        <v>39.473684210526315</v>
      </c>
      <c r="K28" s="244">
        <v>9015</v>
      </c>
      <c r="L28" s="244">
        <v>7145</v>
      </c>
      <c r="M28" s="265">
        <f t="shared" si="2"/>
        <v>79.256794231835826</v>
      </c>
    </row>
    <row r="29" spans="1:13" ht="15.75">
      <c r="A29" s="12">
        <v>17</v>
      </c>
      <c r="B29" s="572" t="s">
        <v>36</v>
      </c>
      <c r="C29" s="573"/>
      <c r="D29" s="2">
        <v>2019</v>
      </c>
      <c r="E29" s="244">
        <v>2238</v>
      </c>
      <c r="F29" s="244">
        <v>589</v>
      </c>
      <c r="G29" s="265">
        <f t="shared" si="0"/>
        <v>26.31814119749777</v>
      </c>
      <c r="H29" s="244">
        <v>3044</v>
      </c>
      <c r="I29" s="244">
        <v>2094</v>
      </c>
      <c r="J29" s="265">
        <f t="shared" si="1"/>
        <v>68.7910643889619</v>
      </c>
      <c r="K29" s="244">
        <v>3072</v>
      </c>
      <c r="L29" s="244">
        <v>2354</v>
      </c>
      <c r="M29" s="265">
        <f t="shared" si="2"/>
        <v>76.627604166666657</v>
      </c>
    </row>
    <row r="30" spans="1:13" ht="15.75">
      <c r="A30" s="12">
        <v>18</v>
      </c>
      <c r="B30" s="572" t="s">
        <v>37</v>
      </c>
      <c r="C30" s="573"/>
      <c r="D30" s="2">
        <v>2020</v>
      </c>
      <c r="E30" s="244">
        <v>4229</v>
      </c>
      <c r="F30" s="244">
        <v>790</v>
      </c>
      <c r="G30" s="265">
        <f t="shared" si="0"/>
        <v>18.680539134547175</v>
      </c>
      <c r="H30" s="244">
        <v>4265</v>
      </c>
      <c r="I30" s="244">
        <v>2845</v>
      </c>
      <c r="J30" s="265">
        <f t="shared" si="1"/>
        <v>66.705744431418523</v>
      </c>
      <c r="K30" s="244">
        <v>4265</v>
      </c>
      <c r="L30" s="244">
        <v>3105</v>
      </c>
      <c r="M30" s="265">
        <f t="shared" si="2"/>
        <v>72.801875732708083</v>
      </c>
    </row>
    <row r="31" spans="1:13" ht="15.75">
      <c r="A31" s="12">
        <v>19</v>
      </c>
      <c r="B31" s="572" t="s">
        <v>38</v>
      </c>
      <c r="C31" s="573"/>
      <c r="D31" s="2">
        <v>2020</v>
      </c>
      <c r="E31" s="244">
        <v>4320</v>
      </c>
      <c r="F31" s="244">
        <v>841</v>
      </c>
      <c r="G31" s="265">
        <f t="shared" si="0"/>
        <v>19.467592592592592</v>
      </c>
      <c r="H31" s="244">
        <v>5497</v>
      </c>
      <c r="I31" s="244">
        <v>3601</v>
      </c>
      <c r="J31" s="265">
        <f t="shared" si="1"/>
        <v>65.508459159541559</v>
      </c>
      <c r="K31" s="244">
        <v>5601</v>
      </c>
      <c r="L31" s="244">
        <v>4023</v>
      </c>
      <c r="M31" s="265">
        <f t="shared" si="2"/>
        <v>71.826459560792713</v>
      </c>
    </row>
    <row r="32" spans="1:13" ht="15.75">
      <c r="A32" s="12">
        <v>20</v>
      </c>
      <c r="B32" s="572" t="s">
        <v>39</v>
      </c>
      <c r="C32" s="573"/>
      <c r="D32" s="2">
        <v>2020</v>
      </c>
      <c r="E32" s="244">
        <v>2815</v>
      </c>
      <c r="F32" s="244">
        <v>451</v>
      </c>
      <c r="G32" s="265">
        <f t="shared" si="0"/>
        <v>16.021314387211369</v>
      </c>
      <c r="H32" s="244">
        <v>4575</v>
      </c>
      <c r="I32" s="244">
        <v>3139</v>
      </c>
      <c r="J32" s="265">
        <f t="shared" si="1"/>
        <v>68.612021857923494</v>
      </c>
      <c r="K32" s="244">
        <v>4589</v>
      </c>
      <c r="L32" s="244">
        <v>3241</v>
      </c>
      <c r="M32" s="265">
        <f t="shared" si="2"/>
        <v>70.625408585748531</v>
      </c>
    </row>
    <row r="33" spans="1:13" ht="15.75">
      <c r="A33" s="12">
        <v>21</v>
      </c>
      <c r="B33" s="572" t="s">
        <v>40</v>
      </c>
      <c r="C33" s="573"/>
      <c r="D33" s="2">
        <v>2019</v>
      </c>
      <c r="E33" s="244">
        <v>1959</v>
      </c>
      <c r="F33" s="244">
        <v>354</v>
      </c>
      <c r="G33" s="265">
        <f t="shared" si="0"/>
        <v>18.070444104134761</v>
      </c>
      <c r="H33" s="244">
        <v>2339</v>
      </c>
      <c r="I33" s="244">
        <v>1514</v>
      </c>
      <c r="J33" s="265">
        <f t="shared" si="1"/>
        <v>64.728516460025659</v>
      </c>
      <c r="K33" s="244">
        <v>2495</v>
      </c>
      <c r="L33" s="244">
        <v>2008</v>
      </c>
      <c r="M33" s="265">
        <f t="shared" si="2"/>
        <v>80.480961923847687</v>
      </c>
    </row>
    <row r="34" spans="1:13" ht="15.75">
      <c r="A34" s="12">
        <v>22</v>
      </c>
      <c r="B34" s="572" t="s">
        <v>41</v>
      </c>
      <c r="C34" s="573"/>
      <c r="D34" s="2">
        <v>2018</v>
      </c>
      <c r="E34" s="244">
        <v>1910</v>
      </c>
      <c r="F34" s="244">
        <v>351</v>
      </c>
      <c r="G34" s="265">
        <f t="shared" si="0"/>
        <v>18.376963350785342</v>
      </c>
      <c r="H34" s="244">
        <v>2304</v>
      </c>
      <c r="I34" s="244">
        <v>1594</v>
      </c>
      <c r="J34" s="265">
        <f t="shared" si="1"/>
        <v>69.184027777777786</v>
      </c>
      <c r="K34" s="244">
        <v>2438</v>
      </c>
      <c r="L34" s="244">
        <v>1742</v>
      </c>
      <c r="M34" s="265">
        <f t="shared" si="2"/>
        <v>71.452009844134537</v>
      </c>
    </row>
    <row r="35" spans="1:13" ht="15.75">
      <c r="A35" s="12">
        <v>23</v>
      </c>
      <c r="B35" s="572" t="s">
        <v>42</v>
      </c>
      <c r="C35" s="573"/>
      <c r="D35" s="2">
        <v>2020</v>
      </c>
      <c r="E35" s="244">
        <v>2898</v>
      </c>
      <c r="F35" s="244">
        <v>889</v>
      </c>
      <c r="G35" s="265">
        <f t="shared" si="0"/>
        <v>30.676328502415455</v>
      </c>
      <c r="H35" s="244">
        <v>3758</v>
      </c>
      <c r="I35" s="244">
        <v>2634</v>
      </c>
      <c r="J35" s="265">
        <f t="shared" si="1"/>
        <v>70.090473656200103</v>
      </c>
      <c r="K35" s="244">
        <v>3835</v>
      </c>
      <c r="L35" s="244">
        <v>2994</v>
      </c>
      <c r="M35" s="265">
        <f t="shared" si="2"/>
        <v>78.070404172099089</v>
      </c>
    </row>
    <row r="36" spans="1:13" ht="15.75">
      <c r="A36" s="12">
        <v>24</v>
      </c>
      <c r="B36" s="572" t="s">
        <v>43</v>
      </c>
      <c r="C36" s="573"/>
      <c r="D36" s="2">
        <v>2013</v>
      </c>
      <c r="E36" s="244">
        <v>1757</v>
      </c>
      <c r="F36" s="244">
        <v>512</v>
      </c>
      <c r="G36" s="265">
        <f t="shared" si="0"/>
        <v>29.140580535002847</v>
      </c>
      <c r="H36" s="244">
        <v>1871</v>
      </c>
      <c r="I36" s="244">
        <v>768</v>
      </c>
      <c r="J36" s="265">
        <f t="shared" si="1"/>
        <v>41.047568145376808</v>
      </c>
      <c r="K36" s="244">
        <v>2235</v>
      </c>
      <c r="L36" s="244">
        <v>1709</v>
      </c>
      <c r="M36" s="265">
        <f t="shared" si="2"/>
        <v>76.465324384787465</v>
      </c>
    </row>
    <row r="37" spans="1:13" ht="15.75">
      <c r="A37" s="12">
        <v>25</v>
      </c>
      <c r="B37" s="572" t="s">
        <v>44</v>
      </c>
      <c r="C37" s="573"/>
      <c r="D37" s="2">
        <v>2020</v>
      </c>
      <c r="E37" s="244">
        <v>2365</v>
      </c>
      <c r="F37" s="244">
        <v>577</v>
      </c>
      <c r="G37" s="265">
        <f t="shared" si="0"/>
        <v>24.397463002114165</v>
      </c>
      <c r="H37" s="244">
        <v>2585</v>
      </c>
      <c r="I37" s="244">
        <v>1773</v>
      </c>
      <c r="J37" s="265">
        <f t="shared" si="1"/>
        <v>68.588007736943908</v>
      </c>
      <c r="K37" s="244">
        <v>2585</v>
      </c>
      <c r="L37" s="244">
        <v>1945</v>
      </c>
      <c r="M37" s="265">
        <f t="shared" si="2"/>
        <v>75.241779497098648</v>
      </c>
    </row>
    <row r="38" spans="1:13" ht="15.75">
      <c r="A38" s="12">
        <v>26</v>
      </c>
      <c r="B38" s="572" t="s">
        <v>45</v>
      </c>
      <c r="C38" s="573"/>
      <c r="D38" s="2">
        <v>2016</v>
      </c>
      <c r="E38" s="244">
        <v>2892</v>
      </c>
      <c r="F38" s="244">
        <v>541</v>
      </c>
      <c r="G38" s="265">
        <f t="shared" si="0"/>
        <v>18.706777316735824</v>
      </c>
      <c r="H38" s="244">
        <v>3715</v>
      </c>
      <c r="I38" s="244">
        <v>1525</v>
      </c>
      <c r="J38" s="265">
        <f t="shared" si="1"/>
        <v>41.049798115746974</v>
      </c>
      <c r="K38" s="244">
        <v>3852</v>
      </c>
      <c r="L38" s="244">
        <v>3008</v>
      </c>
      <c r="M38" s="265">
        <f t="shared" si="2"/>
        <v>78.089304257528553</v>
      </c>
    </row>
    <row r="39" spans="1:13" ht="15.75">
      <c r="A39" s="12">
        <v>27</v>
      </c>
      <c r="B39" s="572" t="s">
        <v>46</v>
      </c>
      <c r="C39" s="573"/>
      <c r="D39" s="2">
        <v>2013</v>
      </c>
      <c r="E39" s="244">
        <v>2102</v>
      </c>
      <c r="F39" s="244">
        <v>589</v>
      </c>
      <c r="G39" s="265">
        <f t="shared" si="0"/>
        <v>28.020932445290196</v>
      </c>
      <c r="H39" s="244">
        <v>2330</v>
      </c>
      <c r="I39" s="244">
        <v>1461</v>
      </c>
      <c r="J39" s="265">
        <f t="shared" si="1"/>
        <v>62.70386266094421</v>
      </c>
      <c r="K39" s="244">
        <v>2903</v>
      </c>
      <c r="L39" s="244">
        <v>2187</v>
      </c>
      <c r="M39" s="265">
        <f t="shared" si="2"/>
        <v>75.335859455735445</v>
      </c>
    </row>
    <row r="40" spans="1:13">
      <c r="A40" s="568">
        <v>28</v>
      </c>
      <c r="B40" s="583" t="s">
        <v>47</v>
      </c>
      <c r="C40" s="270" t="s">
        <v>47</v>
      </c>
      <c r="D40" s="558">
        <v>2020</v>
      </c>
      <c r="E40" s="244">
        <v>1432</v>
      </c>
      <c r="F40" s="244">
        <v>354</v>
      </c>
      <c r="G40" s="265">
        <v>24.72</v>
      </c>
      <c r="H40" s="590">
        <v>4828</v>
      </c>
      <c r="I40" s="590">
        <v>3220</v>
      </c>
      <c r="J40" s="588">
        <v>66.69</v>
      </c>
      <c r="K40" s="590">
        <v>4828</v>
      </c>
      <c r="L40" s="590">
        <v>3611</v>
      </c>
      <c r="M40" s="588">
        <f t="shared" si="2"/>
        <v>74.792874896437439</v>
      </c>
    </row>
    <row r="41" spans="1:13">
      <c r="A41" s="569"/>
      <c r="B41" s="584"/>
      <c r="C41" s="270" t="s">
        <v>315</v>
      </c>
      <c r="D41" s="559"/>
      <c r="E41" s="244">
        <v>2910</v>
      </c>
      <c r="F41" s="244">
        <v>478</v>
      </c>
      <c r="G41" s="265">
        <v>16.43</v>
      </c>
      <c r="H41" s="591"/>
      <c r="I41" s="591"/>
      <c r="J41" s="589"/>
      <c r="K41" s="591"/>
      <c r="L41" s="591"/>
      <c r="M41" s="589"/>
    </row>
    <row r="42" spans="1:13">
      <c r="A42" s="568">
        <v>29</v>
      </c>
      <c r="B42" s="586" t="s">
        <v>48</v>
      </c>
      <c r="C42" s="77" t="s">
        <v>316</v>
      </c>
      <c r="D42" s="2">
        <v>2014</v>
      </c>
      <c r="E42" s="244">
        <v>3045</v>
      </c>
      <c r="F42" s="244">
        <v>2315</v>
      </c>
      <c r="G42" s="265">
        <f t="shared" si="0"/>
        <v>76.026272577996707</v>
      </c>
      <c r="H42" s="590"/>
      <c r="I42" s="590"/>
      <c r="J42" s="592"/>
      <c r="K42" s="590">
        <v>9710</v>
      </c>
      <c r="L42" s="590">
        <v>7586</v>
      </c>
      <c r="M42" s="588">
        <f>L42/K42*100</f>
        <v>78.12564366632337</v>
      </c>
    </row>
    <row r="43" spans="1:13">
      <c r="A43" s="569"/>
      <c r="B43" s="587"/>
      <c r="C43" s="74" t="s">
        <v>317</v>
      </c>
      <c r="D43" s="2"/>
      <c r="E43" s="244">
        <v>2214</v>
      </c>
      <c r="F43" s="244">
        <v>1794</v>
      </c>
      <c r="G43" s="265">
        <f t="shared" si="0"/>
        <v>81.029810298102973</v>
      </c>
      <c r="H43" s="591"/>
      <c r="I43" s="591"/>
      <c r="J43" s="593"/>
      <c r="K43" s="591"/>
      <c r="L43" s="591"/>
      <c r="M43" s="589"/>
    </row>
  </sheetData>
  <mergeCells count="73">
    <mergeCell ref="A42:A43"/>
    <mergeCell ref="B42:B43"/>
    <mergeCell ref="B37:C37"/>
    <mergeCell ref="B38:C38"/>
    <mergeCell ref="B39:C39"/>
    <mergeCell ref="A40:A41"/>
    <mergeCell ref="B40:B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A3:M3"/>
    <mergeCell ref="A1:B1"/>
    <mergeCell ref="A2:M2"/>
    <mergeCell ref="A4:M4"/>
    <mergeCell ref="A6:A8"/>
    <mergeCell ref="D6:D8"/>
    <mergeCell ref="E6:M6"/>
    <mergeCell ref="E7:G7"/>
    <mergeCell ref="H7:J7"/>
    <mergeCell ref="K7:M7"/>
    <mergeCell ref="B6:C8"/>
    <mergeCell ref="D15:D16"/>
    <mergeCell ref="D19:D20"/>
    <mergeCell ref="D40:D41"/>
    <mergeCell ref="A9:C9"/>
    <mergeCell ref="A10:C10"/>
    <mergeCell ref="B11:C11"/>
    <mergeCell ref="B12:C12"/>
    <mergeCell ref="B13:C13"/>
    <mergeCell ref="B14:C14"/>
    <mergeCell ref="A15:A16"/>
    <mergeCell ref="B15:B16"/>
    <mergeCell ref="B17:C17"/>
    <mergeCell ref="B18:C18"/>
    <mergeCell ref="A19:A20"/>
    <mergeCell ref="B19:B20"/>
    <mergeCell ref="B21:C21"/>
    <mergeCell ref="M15:M16"/>
    <mergeCell ref="H19:H20"/>
    <mergeCell ref="I19:I20"/>
    <mergeCell ref="J19:J20"/>
    <mergeCell ref="K19:K20"/>
    <mergeCell ref="L19:L20"/>
    <mergeCell ref="M19:M20"/>
    <mergeCell ref="H15:H16"/>
    <mergeCell ref="I15:I16"/>
    <mergeCell ref="J15:J16"/>
    <mergeCell ref="K15:K16"/>
    <mergeCell ref="L15:L16"/>
    <mergeCell ref="M40:M41"/>
    <mergeCell ref="H42:H43"/>
    <mergeCell ref="I42:I43"/>
    <mergeCell ref="J42:J43"/>
    <mergeCell ref="K42:K43"/>
    <mergeCell ref="L42:L43"/>
    <mergeCell ref="M42:M43"/>
    <mergeCell ref="H40:H41"/>
    <mergeCell ref="I40:I41"/>
    <mergeCell ref="J40:J41"/>
    <mergeCell ref="K40:K41"/>
    <mergeCell ref="L40:L41"/>
  </mergeCells>
  <pageMargins left="0.7" right="0.45" top="0.5" bottom="0.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dimension ref="A1:O43"/>
  <sheetViews>
    <sheetView workbookViewId="0">
      <selection activeCell="P20" sqref="P20"/>
    </sheetView>
  </sheetViews>
  <sheetFormatPr defaultRowHeight="18.75"/>
  <cols>
    <col min="1" max="1" width="4.42578125" style="19" customWidth="1"/>
    <col min="2" max="2" width="11.5703125" style="19" customWidth="1"/>
    <col min="3" max="3" width="11.7109375" style="19" customWidth="1"/>
    <col min="4" max="4" width="8.28515625" style="19" customWidth="1"/>
    <col min="5" max="5" width="11.7109375" style="19" customWidth="1"/>
    <col min="6" max="6" width="12.85546875" style="19" customWidth="1"/>
    <col min="7" max="7" width="8.7109375" style="19" customWidth="1"/>
    <col min="8" max="8" width="10.7109375" style="19" customWidth="1"/>
    <col min="9" max="9" width="13.85546875" style="19" customWidth="1"/>
    <col min="10" max="10" width="8.42578125" style="19" customWidth="1"/>
    <col min="11" max="11" width="10.42578125" style="19" customWidth="1"/>
    <col min="12" max="12" width="11.7109375" style="19" customWidth="1"/>
    <col min="13" max="13" width="7.42578125" style="19" customWidth="1"/>
    <col min="14" max="16384" width="9.140625" style="19"/>
  </cols>
  <sheetData>
    <row r="1" spans="1:15">
      <c r="A1" s="548" t="s">
        <v>1158</v>
      </c>
      <c r="B1" s="548"/>
      <c r="C1" s="62"/>
    </row>
    <row r="2" spans="1:15">
      <c r="A2" s="550" t="s">
        <v>110</v>
      </c>
      <c r="B2" s="550"/>
      <c r="C2" s="550"/>
      <c r="D2" s="550"/>
      <c r="E2" s="550"/>
      <c r="F2" s="550"/>
      <c r="G2" s="550"/>
      <c r="H2" s="550"/>
      <c r="I2" s="550"/>
      <c r="J2" s="550"/>
      <c r="K2" s="550"/>
      <c r="L2" s="550"/>
      <c r="M2" s="550"/>
    </row>
    <row r="3" spans="1:15">
      <c r="A3" s="550" t="s">
        <v>56</v>
      </c>
      <c r="B3" s="550"/>
      <c r="C3" s="550"/>
      <c r="D3" s="550"/>
      <c r="E3" s="550"/>
      <c r="F3" s="550"/>
      <c r="G3" s="550"/>
      <c r="H3" s="550"/>
      <c r="I3" s="550"/>
      <c r="J3" s="550"/>
      <c r="K3" s="550"/>
      <c r="L3" s="550"/>
      <c r="M3" s="550"/>
    </row>
    <row r="4" spans="1:15">
      <c r="A4" s="551" t="s">
        <v>1074</v>
      </c>
      <c r="B4" s="551"/>
      <c r="C4" s="551"/>
      <c r="D4" s="551"/>
      <c r="E4" s="551"/>
      <c r="F4" s="551"/>
      <c r="G4" s="551"/>
      <c r="H4" s="551"/>
      <c r="I4" s="551"/>
      <c r="J4" s="551"/>
      <c r="K4" s="551"/>
      <c r="L4" s="551"/>
      <c r="M4" s="551"/>
    </row>
    <row r="6" spans="1:15" ht="56.25" customHeight="1">
      <c r="A6" s="561" t="s">
        <v>0</v>
      </c>
      <c r="B6" s="562" t="s">
        <v>1</v>
      </c>
      <c r="C6" s="563"/>
      <c r="D6" s="594" t="s">
        <v>2</v>
      </c>
      <c r="E6" s="585" t="s">
        <v>111</v>
      </c>
      <c r="F6" s="585"/>
      <c r="G6" s="585"/>
      <c r="H6" s="585" t="s">
        <v>112</v>
      </c>
      <c r="I6" s="585"/>
      <c r="J6" s="585"/>
      <c r="K6" s="585" t="s">
        <v>894</v>
      </c>
      <c r="L6" s="585"/>
      <c r="M6" s="585"/>
    </row>
    <row r="7" spans="1:15" ht="67.5" customHeight="1">
      <c r="A7" s="561"/>
      <c r="B7" s="564"/>
      <c r="C7" s="565"/>
      <c r="D7" s="605"/>
      <c r="E7" s="594" t="s">
        <v>113</v>
      </c>
      <c r="F7" s="594" t="s">
        <v>114</v>
      </c>
      <c r="G7" s="594" t="s">
        <v>4</v>
      </c>
      <c r="H7" s="594" t="s">
        <v>113</v>
      </c>
      <c r="I7" s="594" t="s">
        <v>114</v>
      </c>
      <c r="J7" s="594" t="s">
        <v>4</v>
      </c>
      <c r="K7" s="594" t="s">
        <v>113</v>
      </c>
      <c r="L7" s="594" t="s">
        <v>114</v>
      </c>
      <c r="M7" s="594" t="s">
        <v>4</v>
      </c>
    </row>
    <row r="8" spans="1:15" ht="18.75" customHeight="1">
      <c r="A8" s="561"/>
      <c r="B8" s="566"/>
      <c r="C8" s="567"/>
      <c r="D8" s="595"/>
      <c r="E8" s="595"/>
      <c r="F8" s="595"/>
      <c r="G8" s="595"/>
      <c r="H8" s="595"/>
      <c r="I8" s="595"/>
      <c r="J8" s="595"/>
      <c r="K8" s="595"/>
      <c r="L8" s="595"/>
      <c r="M8" s="595"/>
    </row>
    <row r="9" spans="1:15" ht="18.75" customHeight="1">
      <c r="A9" s="596" t="s">
        <v>51</v>
      </c>
      <c r="B9" s="597"/>
      <c r="C9" s="598"/>
      <c r="D9" s="71"/>
      <c r="E9" s="71">
        <v>3142</v>
      </c>
      <c r="F9" s="71">
        <v>2929</v>
      </c>
      <c r="G9" s="72">
        <f>F9/E9*100</f>
        <v>93.220878421387653</v>
      </c>
      <c r="H9" s="253" t="s">
        <v>886</v>
      </c>
      <c r="I9" s="253" t="s">
        <v>886</v>
      </c>
      <c r="J9" s="254" t="s">
        <v>886</v>
      </c>
      <c r="K9" s="71">
        <v>1880</v>
      </c>
      <c r="L9" s="71">
        <v>1811</v>
      </c>
      <c r="M9" s="72">
        <f>L9/K9*100</f>
        <v>96.329787234042556</v>
      </c>
    </row>
    <row r="10" spans="1:15" ht="18.75" customHeight="1">
      <c r="A10" s="596" t="s">
        <v>50</v>
      </c>
      <c r="B10" s="597"/>
      <c r="C10" s="598"/>
      <c r="D10" s="71"/>
      <c r="E10" s="71">
        <v>3006</v>
      </c>
      <c r="F10" s="71">
        <v>2793</v>
      </c>
      <c r="G10" s="72">
        <f>F10/E10*100</f>
        <v>92.914171656686634</v>
      </c>
      <c r="H10" s="253" t="s">
        <v>886</v>
      </c>
      <c r="I10" s="253" t="s">
        <v>886</v>
      </c>
      <c r="J10" s="254" t="s">
        <v>886</v>
      </c>
      <c r="K10" s="71">
        <v>1773</v>
      </c>
      <c r="L10" s="71">
        <v>1696</v>
      </c>
      <c r="M10" s="72">
        <f t="shared" ref="M10:M43" si="0">L10/K10*100</f>
        <v>95.657078398195154</v>
      </c>
      <c r="N10" s="356">
        <f>M10-G10</f>
        <v>2.74290674150852</v>
      </c>
      <c r="O10" s="356">
        <f>M10-G10</f>
        <v>2.74290674150852</v>
      </c>
    </row>
    <row r="11" spans="1:15">
      <c r="A11" s="73">
        <v>1</v>
      </c>
      <c r="B11" s="599" t="s">
        <v>20</v>
      </c>
      <c r="C11" s="600"/>
      <c r="D11" s="2">
        <v>2019</v>
      </c>
      <c r="E11" s="74">
        <v>92</v>
      </c>
      <c r="F11" s="74">
        <v>88</v>
      </c>
      <c r="G11" s="75">
        <f>F11/E11*100</f>
        <v>95.652173913043484</v>
      </c>
      <c r="H11" s="74">
        <v>57</v>
      </c>
      <c r="I11" s="74">
        <v>54</v>
      </c>
      <c r="J11" s="75">
        <f t="shared" ref="J11:J43" si="1">I11/H11*100</f>
        <v>94.73684210526315</v>
      </c>
      <c r="K11" s="74">
        <v>60</v>
      </c>
      <c r="L11" s="74">
        <v>60</v>
      </c>
      <c r="M11" s="75">
        <f t="shared" si="0"/>
        <v>100</v>
      </c>
    </row>
    <row r="12" spans="1:15">
      <c r="A12" s="73">
        <v>2</v>
      </c>
      <c r="B12" s="599" t="s">
        <v>21</v>
      </c>
      <c r="C12" s="600"/>
      <c r="D12" s="2">
        <v>2020</v>
      </c>
      <c r="E12" s="74">
        <v>64</v>
      </c>
      <c r="F12" s="74">
        <v>60</v>
      </c>
      <c r="G12" s="75">
        <f t="shared" ref="G12:G43" si="2">F12/E12*100</f>
        <v>93.75</v>
      </c>
      <c r="H12" s="74">
        <v>45</v>
      </c>
      <c r="I12" s="74">
        <v>43</v>
      </c>
      <c r="J12" s="75">
        <f t="shared" si="1"/>
        <v>95.555555555555557</v>
      </c>
      <c r="K12" s="74">
        <v>45</v>
      </c>
      <c r="L12" s="74">
        <v>43</v>
      </c>
      <c r="M12" s="75">
        <f t="shared" si="0"/>
        <v>95.555555555555557</v>
      </c>
    </row>
    <row r="13" spans="1:15">
      <c r="A13" s="73">
        <v>3</v>
      </c>
      <c r="B13" s="599" t="s">
        <v>22</v>
      </c>
      <c r="C13" s="600"/>
      <c r="D13" s="2">
        <v>2020</v>
      </c>
      <c r="E13" s="74">
        <v>103</v>
      </c>
      <c r="F13" s="74">
        <v>95</v>
      </c>
      <c r="G13" s="75">
        <f t="shared" si="2"/>
        <v>92.233009708737868</v>
      </c>
      <c r="H13" s="74">
        <v>50</v>
      </c>
      <c r="I13" s="74">
        <v>46</v>
      </c>
      <c r="J13" s="75">
        <f t="shared" si="1"/>
        <v>92</v>
      </c>
      <c r="K13" s="74">
        <v>50</v>
      </c>
      <c r="L13" s="74">
        <v>46</v>
      </c>
      <c r="M13" s="75">
        <f t="shared" si="0"/>
        <v>92</v>
      </c>
    </row>
    <row r="14" spans="1:15">
      <c r="A14" s="73">
        <v>4</v>
      </c>
      <c r="B14" s="599" t="s">
        <v>23</v>
      </c>
      <c r="C14" s="600"/>
      <c r="D14" s="2">
        <v>2020</v>
      </c>
      <c r="E14" s="74">
        <v>57</v>
      </c>
      <c r="F14" s="74">
        <v>55</v>
      </c>
      <c r="G14" s="75">
        <f t="shared" si="2"/>
        <v>96.491228070175438</v>
      </c>
      <c r="H14" s="74">
        <v>29</v>
      </c>
      <c r="I14" s="74">
        <v>29</v>
      </c>
      <c r="J14" s="75">
        <f t="shared" si="1"/>
        <v>100</v>
      </c>
      <c r="K14" s="74">
        <v>29</v>
      </c>
      <c r="L14" s="74">
        <v>29</v>
      </c>
      <c r="M14" s="75">
        <f t="shared" si="0"/>
        <v>100</v>
      </c>
    </row>
    <row r="15" spans="1:15">
      <c r="A15" s="601">
        <v>5</v>
      </c>
      <c r="B15" s="603" t="s">
        <v>24</v>
      </c>
      <c r="C15" s="76" t="s">
        <v>24</v>
      </c>
      <c r="D15" s="558">
        <v>2020</v>
      </c>
      <c r="E15" s="74">
        <v>67</v>
      </c>
      <c r="F15" s="74">
        <v>61</v>
      </c>
      <c r="G15" s="75">
        <f t="shared" si="2"/>
        <v>91.044776119402982</v>
      </c>
      <c r="H15" s="74">
        <v>45</v>
      </c>
      <c r="I15" s="74">
        <v>42</v>
      </c>
      <c r="J15" s="75">
        <f t="shared" si="1"/>
        <v>93.333333333333329</v>
      </c>
      <c r="K15" s="74">
        <v>57</v>
      </c>
      <c r="L15" s="74">
        <v>56</v>
      </c>
      <c r="M15" s="75">
        <f t="shared" si="0"/>
        <v>98.245614035087712</v>
      </c>
    </row>
    <row r="16" spans="1:15">
      <c r="A16" s="602"/>
      <c r="B16" s="604"/>
      <c r="C16" s="76" t="s">
        <v>312</v>
      </c>
      <c r="D16" s="559"/>
      <c r="E16" s="74">
        <v>43</v>
      </c>
      <c r="F16" s="74">
        <v>40</v>
      </c>
      <c r="G16" s="75">
        <f t="shared" si="2"/>
        <v>93.023255813953483</v>
      </c>
      <c r="H16" s="74">
        <v>21</v>
      </c>
      <c r="I16" s="74">
        <v>21</v>
      </c>
      <c r="J16" s="75">
        <f t="shared" si="1"/>
        <v>100</v>
      </c>
      <c r="K16" s="74">
        <v>21</v>
      </c>
      <c r="L16" s="74">
        <v>21</v>
      </c>
      <c r="M16" s="75">
        <f t="shared" si="0"/>
        <v>100</v>
      </c>
    </row>
    <row r="17" spans="1:13">
      <c r="A17" s="73">
        <v>6</v>
      </c>
      <c r="B17" s="599" t="s">
        <v>25</v>
      </c>
      <c r="C17" s="600"/>
      <c r="D17" s="2">
        <v>2020</v>
      </c>
      <c r="E17" s="74">
        <v>41</v>
      </c>
      <c r="F17" s="74">
        <v>38</v>
      </c>
      <c r="G17" s="75">
        <f t="shared" si="2"/>
        <v>92.682926829268297</v>
      </c>
      <c r="H17" s="74">
        <v>44</v>
      </c>
      <c r="I17" s="74">
        <v>44</v>
      </c>
      <c r="J17" s="75">
        <f t="shared" si="1"/>
        <v>100</v>
      </c>
      <c r="K17" s="74">
        <v>44</v>
      </c>
      <c r="L17" s="74">
        <v>44</v>
      </c>
      <c r="M17" s="75">
        <f t="shared" si="0"/>
        <v>100</v>
      </c>
    </row>
    <row r="18" spans="1:13">
      <c r="A18" s="73">
        <v>7</v>
      </c>
      <c r="B18" s="599" t="s">
        <v>26</v>
      </c>
      <c r="C18" s="600"/>
      <c r="D18" s="2">
        <v>2015</v>
      </c>
      <c r="E18" s="74">
        <v>95</v>
      </c>
      <c r="F18" s="74">
        <v>87</v>
      </c>
      <c r="G18" s="75">
        <f t="shared" si="2"/>
        <v>91.578947368421055</v>
      </c>
      <c r="H18" s="74">
        <v>71</v>
      </c>
      <c r="I18" s="74">
        <v>68</v>
      </c>
      <c r="J18" s="75">
        <f t="shared" si="1"/>
        <v>95.774647887323937</v>
      </c>
      <c r="K18" s="74">
        <v>51</v>
      </c>
      <c r="L18" s="74">
        <v>49</v>
      </c>
      <c r="M18" s="75">
        <f t="shared" si="0"/>
        <v>96.078431372549019</v>
      </c>
    </row>
    <row r="19" spans="1:13">
      <c r="A19" s="601">
        <v>8</v>
      </c>
      <c r="B19" s="603" t="s">
        <v>27</v>
      </c>
      <c r="C19" s="76" t="s">
        <v>313</v>
      </c>
      <c r="D19" s="558">
        <v>2020</v>
      </c>
      <c r="E19" s="74">
        <v>101</v>
      </c>
      <c r="F19" s="74">
        <v>92</v>
      </c>
      <c r="G19" s="75">
        <f t="shared" si="2"/>
        <v>91.089108910891099</v>
      </c>
      <c r="H19" s="74">
        <v>51</v>
      </c>
      <c r="I19" s="74">
        <v>48</v>
      </c>
      <c r="J19" s="75">
        <f t="shared" si="1"/>
        <v>94.117647058823522</v>
      </c>
      <c r="K19" s="74">
        <v>51</v>
      </c>
      <c r="L19" s="74">
        <v>48</v>
      </c>
      <c r="M19" s="75">
        <f t="shared" si="0"/>
        <v>94.117647058823522</v>
      </c>
    </row>
    <row r="20" spans="1:13">
      <c r="A20" s="602"/>
      <c r="B20" s="604"/>
      <c r="C20" s="76" t="s">
        <v>314</v>
      </c>
      <c r="D20" s="559"/>
      <c r="E20" s="74">
        <v>50</v>
      </c>
      <c r="F20" s="74">
        <v>48</v>
      </c>
      <c r="G20" s="75">
        <f t="shared" si="2"/>
        <v>96</v>
      </c>
      <c r="H20" s="74">
        <v>23</v>
      </c>
      <c r="I20" s="74">
        <v>22</v>
      </c>
      <c r="J20" s="75">
        <f t="shared" si="1"/>
        <v>95.652173913043484</v>
      </c>
      <c r="K20" s="74">
        <v>23</v>
      </c>
      <c r="L20" s="74">
        <v>22</v>
      </c>
      <c r="M20" s="75">
        <f t="shared" si="0"/>
        <v>95.652173913043484</v>
      </c>
    </row>
    <row r="21" spans="1:13">
      <c r="A21" s="73">
        <v>9</v>
      </c>
      <c r="B21" s="599" t="s">
        <v>28</v>
      </c>
      <c r="C21" s="600"/>
      <c r="D21" s="2">
        <v>2017</v>
      </c>
      <c r="E21" s="74">
        <v>79</v>
      </c>
      <c r="F21" s="74">
        <v>71</v>
      </c>
      <c r="G21" s="75">
        <f t="shared" si="2"/>
        <v>89.87341772151899</v>
      </c>
      <c r="H21" s="74">
        <v>51</v>
      </c>
      <c r="I21" s="74">
        <v>47</v>
      </c>
      <c r="J21" s="75">
        <f t="shared" si="1"/>
        <v>92.156862745098039</v>
      </c>
      <c r="K21" s="74">
        <v>54</v>
      </c>
      <c r="L21" s="74">
        <v>50</v>
      </c>
      <c r="M21" s="75">
        <f t="shared" si="0"/>
        <v>92.592592592592595</v>
      </c>
    </row>
    <row r="22" spans="1:13">
      <c r="A22" s="73">
        <v>10</v>
      </c>
      <c r="B22" s="599" t="s">
        <v>29</v>
      </c>
      <c r="C22" s="600"/>
      <c r="D22" s="2">
        <v>2014</v>
      </c>
      <c r="E22" s="74">
        <v>72</v>
      </c>
      <c r="F22" s="74">
        <v>67</v>
      </c>
      <c r="G22" s="75">
        <f t="shared" si="2"/>
        <v>93.055555555555557</v>
      </c>
      <c r="H22" s="74">
        <v>53</v>
      </c>
      <c r="I22" s="74">
        <v>50</v>
      </c>
      <c r="J22" s="75">
        <f t="shared" si="1"/>
        <v>94.339622641509436</v>
      </c>
      <c r="K22" s="74">
        <v>49</v>
      </c>
      <c r="L22" s="74">
        <v>48</v>
      </c>
      <c r="M22" s="75">
        <f t="shared" si="0"/>
        <v>97.959183673469383</v>
      </c>
    </row>
    <row r="23" spans="1:13">
      <c r="A23" s="73">
        <v>11</v>
      </c>
      <c r="B23" s="599" t="s">
        <v>30</v>
      </c>
      <c r="C23" s="600"/>
      <c r="D23" s="2">
        <v>2019</v>
      </c>
      <c r="E23" s="74">
        <v>102</v>
      </c>
      <c r="F23" s="74">
        <v>94</v>
      </c>
      <c r="G23" s="75">
        <f t="shared" si="2"/>
        <v>92.156862745098039</v>
      </c>
      <c r="H23" s="74">
        <v>34</v>
      </c>
      <c r="I23" s="74">
        <v>31</v>
      </c>
      <c r="J23" s="75">
        <f t="shared" si="1"/>
        <v>91.17647058823529</v>
      </c>
      <c r="K23" s="74">
        <v>41</v>
      </c>
      <c r="L23" s="74">
        <v>38</v>
      </c>
      <c r="M23" s="75">
        <f t="shared" si="0"/>
        <v>92.682926829268297</v>
      </c>
    </row>
    <row r="24" spans="1:13">
      <c r="A24" s="73">
        <v>12</v>
      </c>
      <c r="B24" s="599" t="s">
        <v>31</v>
      </c>
      <c r="C24" s="600"/>
      <c r="D24" s="2">
        <v>2015</v>
      </c>
      <c r="E24" s="74">
        <v>98</v>
      </c>
      <c r="F24" s="74">
        <v>90</v>
      </c>
      <c r="G24" s="75">
        <f t="shared" si="2"/>
        <v>91.83673469387756</v>
      </c>
      <c r="H24" s="74">
        <v>57</v>
      </c>
      <c r="I24" s="74">
        <v>55</v>
      </c>
      <c r="J24" s="75">
        <f t="shared" si="1"/>
        <v>96.491228070175438</v>
      </c>
      <c r="K24" s="74">
        <v>58</v>
      </c>
      <c r="L24" s="74">
        <v>55</v>
      </c>
      <c r="M24" s="75">
        <f t="shared" si="0"/>
        <v>94.827586206896555</v>
      </c>
    </row>
    <row r="25" spans="1:13">
      <c r="A25" s="73">
        <v>13</v>
      </c>
      <c r="B25" s="599" t="s">
        <v>32</v>
      </c>
      <c r="C25" s="600"/>
      <c r="D25" s="2">
        <v>2016</v>
      </c>
      <c r="E25" s="74">
        <v>72</v>
      </c>
      <c r="F25" s="74">
        <v>68</v>
      </c>
      <c r="G25" s="75">
        <f t="shared" si="2"/>
        <v>94.444444444444443</v>
      </c>
      <c r="H25" s="74">
        <v>62</v>
      </c>
      <c r="I25" s="74">
        <v>59</v>
      </c>
      <c r="J25" s="75">
        <f t="shared" si="1"/>
        <v>95.161290322580655</v>
      </c>
      <c r="K25" s="74">
        <v>61</v>
      </c>
      <c r="L25" s="74">
        <v>59</v>
      </c>
      <c r="M25" s="75">
        <f t="shared" si="0"/>
        <v>96.721311475409834</v>
      </c>
    </row>
    <row r="26" spans="1:13">
      <c r="A26" s="73">
        <v>14</v>
      </c>
      <c r="B26" s="599" t="s">
        <v>33</v>
      </c>
      <c r="C26" s="600"/>
      <c r="D26" s="2">
        <v>2017</v>
      </c>
      <c r="E26" s="74">
        <v>94</v>
      </c>
      <c r="F26" s="74">
        <v>90</v>
      </c>
      <c r="G26" s="75">
        <f t="shared" si="2"/>
        <v>95.744680851063833</v>
      </c>
      <c r="H26" s="74">
        <v>52</v>
      </c>
      <c r="I26" s="74">
        <v>52</v>
      </c>
      <c r="J26" s="75">
        <f t="shared" si="1"/>
        <v>100</v>
      </c>
      <c r="K26" s="74">
        <v>45</v>
      </c>
      <c r="L26" s="74">
        <v>43</v>
      </c>
      <c r="M26" s="75">
        <f t="shared" si="0"/>
        <v>95.555555555555557</v>
      </c>
    </row>
    <row r="27" spans="1:13">
      <c r="A27" s="73">
        <v>15</v>
      </c>
      <c r="B27" s="599" t="s">
        <v>34</v>
      </c>
      <c r="C27" s="600"/>
      <c r="D27" s="2">
        <v>2017</v>
      </c>
      <c r="E27" s="74">
        <v>102</v>
      </c>
      <c r="F27" s="74">
        <v>97</v>
      </c>
      <c r="G27" s="75">
        <f t="shared" si="2"/>
        <v>95.098039215686271</v>
      </c>
      <c r="H27" s="74">
        <v>67</v>
      </c>
      <c r="I27" s="74">
        <v>63</v>
      </c>
      <c r="J27" s="75">
        <f t="shared" si="1"/>
        <v>94.029850746268664</v>
      </c>
      <c r="K27" s="74">
        <v>61</v>
      </c>
      <c r="L27" s="74">
        <v>58</v>
      </c>
      <c r="M27" s="75">
        <f t="shared" si="0"/>
        <v>95.081967213114751</v>
      </c>
    </row>
    <row r="28" spans="1:13">
      <c r="A28" s="73">
        <v>16</v>
      </c>
      <c r="B28" s="599" t="s">
        <v>35</v>
      </c>
      <c r="C28" s="600"/>
      <c r="D28" s="2">
        <v>2016</v>
      </c>
      <c r="E28" s="74">
        <v>196</v>
      </c>
      <c r="F28" s="74">
        <v>185</v>
      </c>
      <c r="G28" s="75">
        <f t="shared" si="2"/>
        <v>94.387755102040813</v>
      </c>
      <c r="H28" s="74">
        <v>166</v>
      </c>
      <c r="I28" s="74">
        <v>160</v>
      </c>
      <c r="J28" s="75">
        <f t="shared" si="1"/>
        <v>96.385542168674704</v>
      </c>
      <c r="K28" s="74">
        <v>142</v>
      </c>
      <c r="L28" s="74">
        <v>135</v>
      </c>
      <c r="M28" s="75">
        <f t="shared" si="0"/>
        <v>95.070422535211264</v>
      </c>
    </row>
    <row r="29" spans="1:13">
      <c r="A29" s="73">
        <v>17</v>
      </c>
      <c r="B29" s="599" t="s">
        <v>36</v>
      </c>
      <c r="C29" s="600"/>
      <c r="D29" s="2">
        <v>2019</v>
      </c>
      <c r="E29" s="74">
        <v>106</v>
      </c>
      <c r="F29" s="74">
        <v>95</v>
      </c>
      <c r="G29" s="75">
        <f t="shared" si="2"/>
        <v>89.622641509433961</v>
      </c>
      <c r="H29" s="74">
        <v>50</v>
      </c>
      <c r="I29" s="74">
        <v>48</v>
      </c>
      <c r="J29" s="75">
        <f t="shared" si="1"/>
        <v>96</v>
      </c>
      <c r="K29" s="74">
        <v>44</v>
      </c>
      <c r="L29" s="74">
        <v>44</v>
      </c>
      <c r="M29" s="75">
        <f t="shared" si="0"/>
        <v>100</v>
      </c>
    </row>
    <row r="30" spans="1:13">
      <c r="A30" s="73">
        <v>18</v>
      </c>
      <c r="B30" s="599" t="s">
        <v>37</v>
      </c>
      <c r="C30" s="600"/>
      <c r="D30" s="2">
        <v>2020</v>
      </c>
      <c r="E30" s="74">
        <v>159</v>
      </c>
      <c r="F30" s="74">
        <v>149</v>
      </c>
      <c r="G30" s="75">
        <f t="shared" si="2"/>
        <v>93.710691823899367</v>
      </c>
      <c r="H30" s="74">
        <v>76</v>
      </c>
      <c r="I30" s="74">
        <v>70</v>
      </c>
      <c r="J30" s="75">
        <f t="shared" si="1"/>
        <v>92.10526315789474</v>
      </c>
      <c r="K30" s="74">
        <v>76</v>
      </c>
      <c r="L30" s="74">
        <v>70</v>
      </c>
      <c r="M30" s="75">
        <f t="shared" si="0"/>
        <v>92.10526315789474</v>
      </c>
    </row>
    <row r="31" spans="1:13">
      <c r="A31" s="73">
        <v>19</v>
      </c>
      <c r="B31" s="599" t="s">
        <v>38</v>
      </c>
      <c r="C31" s="600"/>
      <c r="D31" s="2">
        <v>2020</v>
      </c>
      <c r="E31" s="74">
        <v>166</v>
      </c>
      <c r="F31" s="74">
        <v>154</v>
      </c>
      <c r="G31" s="75">
        <f t="shared" si="2"/>
        <v>92.771084337349393</v>
      </c>
      <c r="H31" s="74">
        <v>96</v>
      </c>
      <c r="I31" s="74">
        <v>90</v>
      </c>
      <c r="J31" s="75">
        <f t="shared" si="1"/>
        <v>93.75</v>
      </c>
      <c r="K31" s="74">
        <v>96</v>
      </c>
      <c r="L31" s="74">
        <v>90</v>
      </c>
      <c r="M31" s="75">
        <f t="shared" si="0"/>
        <v>93.75</v>
      </c>
    </row>
    <row r="32" spans="1:13">
      <c r="A32" s="73">
        <v>20</v>
      </c>
      <c r="B32" s="599" t="s">
        <v>39</v>
      </c>
      <c r="C32" s="600"/>
      <c r="D32" s="2">
        <v>2020</v>
      </c>
      <c r="E32" s="74">
        <v>146</v>
      </c>
      <c r="F32" s="74">
        <v>135</v>
      </c>
      <c r="G32" s="75">
        <f t="shared" si="2"/>
        <v>92.465753424657535</v>
      </c>
      <c r="H32" s="74">
        <v>74</v>
      </c>
      <c r="I32" s="74">
        <v>69</v>
      </c>
      <c r="J32" s="75">
        <f t="shared" si="1"/>
        <v>93.243243243243242</v>
      </c>
      <c r="K32" s="74">
        <v>74</v>
      </c>
      <c r="L32" s="74">
        <v>69</v>
      </c>
      <c r="M32" s="75">
        <f t="shared" si="0"/>
        <v>93.243243243243242</v>
      </c>
    </row>
    <row r="33" spans="1:13">
      <c r="A33" s="73">
        <v>21</v>
      </c>
      <c r="B33" s="599" t="s">
        <v>40</v>
      </c>
      <c r="C33" s="600"/>
      <c r="D33" s="2">
        <v>2019</v>
      </c>
      <c r="E33" s="74">
        <v>82</v>
      </c>
      <c r="F33" s="74">
        <v>80</v>
      </c>
      <c r="G33" s="75">
        <f t="shared" si="2"/>
        <v>97.560975609756099</v>
      </c>
      <c r="H33" s="74">
        <v>36</v>
      </c>
      <c r="I33" s="74">
        <v>36</v>
      </c>
      <c r="J33" s="75">
        <f t="shared" si="1"/>
        <v>100</v>
      </c>
      <c r="K33" s="74">
        <v>29</v>
      </c>
      <c r="L33" s="74">
        <v>29</v>
      </c>
      <c r="M33" s="75">
        <f t="shared" si="0"/>
        <v>100</v>
      </c>
    </row>
    <row r="34" spans="1:13">
      <c r="A34" s="73">
        <v>22</v>
      </c>
      <c r="B34" s="599" t="s">
        <v>41</v>
      </c>
      <c r="C34" s="600"/>
      <c r="D34" s="2">
        <v>2018</v>
      </c>
      <c r="E34" s="74">
        <v>75</v>
      </c>
      <c r="F34" s="74">
        <v>70</v>
      </c>
      <c r="G34" s="75">
        <f t="shared" si="2"/>
        <v>93.333333333333329</v>
      </c>
      <c r="H34" s="74">
        <v>62</v>
      </c>
      <c r="I34" s="74">
        <v>59</v>
      </c>
      <c r="J34" s="75">
        <f t="shared" si="1"/>
        <v>95.161290322580655</v>
      </c>
      <c r="K34" s="74">
        <v>45</v>
      </c>
      <c r="L34" s="74">
        <v>43</v>
      </c>
      <c r="M34" s="75">
        <f t="shared" si="0"/>
        <v>95.555555555555557</v>
      </c>
    </row>
    <row r="35" spans="1:13">
      <c r="A35" s="73">
        <v>23</v>
      </c>
      <c r="B35" s="599" t="s">
        <v>42</v>
      </c>
      <c r="C35" s="600"/>
      <c r="D35" s="2">
        <v>2020</v>
      </c>
      <c r="E35" s="74">
        <v>115</v>
      </c>
      <c r="F35" s="74">
        <v>102</v>
      </c>
      <c r="G35" s="75">
        <f t="shared" si="2"/>
        <v>88.695652173913047</v>
      </c>
      <c r="H35" s="74">
        <v>66</v>
      </c>
      <c r="I35" s="74">
        <v>60</v>
      </c>
      <c r="J35" s="75">
        <f t="shared" si="1"/>
        <v>90.909090909090907</v>
      </c>
      <c r="K35" s="74">
        <v>66</v>
      </c>
      <c r="L35" s="74">
        <v>60</v>
      </c>
      <c r="M35" s="75">
        <f t="shared" si="0"/>
        <v>90.909090909090907</v>
      </c>
    </row>
    <row r="36" spans="1:13">
      <c r="A36" s="73">
        <v>24</v>
      </c>
      <c r="B36" s="599" t="s">
        <v>43</v>
      </c>
      <c r="C36" s="600"/>
      <c r="D36" s="2">
        <v>2013</v>
      </c>
      <c r="E36" s="74">
        <v>104</v>
      </c>
      <c r="F36" s="74">
        <v>100</v>
      </c>
      <c r="G36" s="75">
        <f t="shared" si="2"/>
        <v>96.15384615384616</v>
      </c>
      <c r="H36" s="74">
        <v>74</v>
      </c>
      <c r="I36" s="74">
        <v>74</v>
      </c>
      <c r="J36" s="75">
        <f t="shared" si="1"/>
        <v>100</v>
      </c>
      <c r="K36" s="74">
        <v>44</v>
      </c>
      <c r="L36" s="74">
        <v>44</v>
      </c>
      <c r="M36" s="75">
        <f t="shared" si="0"/>
        <v>100</v>
      </c>
    </row>
    <row r="37" spans="1:13">
      <c r="A37" s="73">
        <v>25</v>
      </c>
      <c r="B37" s="599" t="s">
        <v>44</v>
      </c>
      <c r="C37" s="600"/>
      <c r="D37" s="2">
        <v>2020</v>
      </c>
      <c r="E37" s="74">
        <v>88</v>
      </c>
      <c r="F37" s="74">
        <v>82</v>
      </c>
      <c r="G37" s="75">
        <f t="shared" si="2"/>
        <v>93.181818181818173</v>
      </c>
      <c r="H37" s="74">
        <v>47</v>
      </c>
      <c r="I37" s="74">
        <v>45</v>
      </c>
      <c r="J37" s="75">
        <f t="shared" si="1"/>
        <v>95.744680851063833</v>
      </c>
      <c r="K37" s="74">
        <v>47</v>
      </c>
      <c r="L37" s="74">
        <v>45</v>
      </c>
      <c r="M37" s="75">
        <f t="shared" si="0"/>
        <v>95.744680851063833</v>
      </c>
    </row>
    <row r="38" spans="1:13">
      <c r="A38" s="73">
        <v>26</v>
      </c>
      <c r="B38" s="599" t="s">
        <v>45</v>
      </c>
      <c r="C38" s="600"/>
      <c r="D38" s="2">
        <v>2016</v>
      </c>
      <c r="E38" s="74">
        <v>114</v>
      </c>
      <c r="F38" s="74">
        <v>98</v>
      </c>
      <c r="G38" s="75">
        <f t="shared" si="2"/>
        <v>85.964912280701753</v>
      </c>
      <c r="H38" s="74">
        <v>86</v>
      </c>
      <c r="I38" s="74">
        <v>81</v>
      </c>
      <c r="J38" s="75">
        <f t="shared" si="1"/>
        <v>94.186046511627907</v>
      </c>
      <c r="K38" s="74">
        <v>77</v>
      </c>
      <c r="L38" s="74">
        <v>74</v>
      </c>
      <c r="M38" s="75">
        <f t="shared" si="0"/>
        <v>96.103896103896105</v>
      </c>
    </row>
    <row r="39" spans="1:13">
      <c r="A39" s="73">
        <v>27</v>
      </c>
      <c r="B39" s="607" t="s">
        <v>46</v>
      </c>
      <c r="C39" s="607"/>
      <c r="D39" s="2">
        <v>2013</v>
      </c>
      <c r="E39" s="74">
        <v>87</v>
      </c>
      <c r="F39" s="74">
        <v>83</v>
      </c>
      <c r="G39" s="75">
        <f t="shared" si="2"/>
        <v>95.402298850574709</v>
      </c>
      <c r="H39" s="74">
        <v>73</v>
      </c>
      <c r="I39" s="74">
        <v>71</v>
      </c>
      <c r="J39" s="75">
        <f t="shared" si="1"/>
        <v>97.260273972602747</v>
      </c>
      <c r="K39" s="74">
        <v>44</v>
      </c>
      <c r="L39" s="74">
        <v>44</v>
      </c>
      <c r="M39" s="75">
        <f t="shared" si="0"/>
        <v>100</v>
      </c>
    </row>
    <row r="40" spans="1:13">
      <c r="A40" s="601">
        <v>28</v>
      </c>
      <c r="B40" s="608" t="s">
        <v>47</v>
      </c>
      <c r="C40" s="76" t="s">
        <v>47</v>
      </c>
      <c r="D40" s="558">
        <v>2020</v>
      </c>
      <c r="E40" s="74">
        <v>42</v>
      </c>
      <c r="F40" s="74">
        <v>41</v>
      </c>
      <c r="G40" s="75">
        <f t="shared" si="2"/>
        <v>97.61904761904762</v>
      </c>
      <c r="H40" s="74">
        <v>50</v>
      </c>
      <c r="I40" s="74">
        <v>48</v>
      </c>
      <c r="J40" s="75">
        <f t="shared" si="1"/>
        <v>96</v>
      </c>
      <c r="K40" s="74">
        <v>50</v>
      </c>
      <c r="L40" s="74">
        <v>48</v>
      </c>
      <c r="M40" s="75">
        <f t="shared" si="0"/>
        <v>96</v>
      </c>
    </row>
    <row r="41" spans="1:13">
      <c r="A41" s="602"/>
      <c r="B41" s="608"/>
      <c r="C41" s="76" t="s">
        <v>315</v>
      </c>
      <c r="D41" s="559"/>
      <c r="E41" s="74">
        <v>67</v>
      </c>
      <c r="F41" s="74">
        <v>58</v>
      </c>
      <c r="G41" s="75">
        <f t="shared" si="2"/>
        <v>86.567164179104466</v>
      </c>
      <c r="H41" s="74">
        <v>61</v>
      </c>
      <c r="I41" s="74">
        <v>58</v>
      </c>
      <c r="J41" s="75">
        <f t="shared" si="1"/>
        <v>95.081967213114751</v>
      </c>
      <c r="K41" s="74">
        <v>61</v>
      </c>
      <c r="L41" s="74">
        <v>58</v>
      </c>
      <c r="M41" s="75">
        <f t="shared" si="0"/>
        <v>95.081967213114751</v>
      </c>
    </row>
    <row r="42" spans="1:13">
      <c r="A42" s="601">
        <v>29</v>
      </c>
      <c r="B42" s="606" t="s">
        <v>48</v>
      </c>
      <c r="C42" s="77" t="s">
        <v>316</v>
      </c>
      <c r="D42" s="2">
        <v>2014</v>
      </c>
      <c r="E42" s="74">
        <v>127</v>
      </c>
      <c r="F42" s="74">
        <v>120</v>
      </c>
      <c r="G42" s="75">
        <f t="shared" si="2"/>
        <v>94.488188976377955</v>
      </c>
      <c r="H42" s="74">
        <v>65</v>
      </c>
      <c r="I42" s="74">
        <v>61</v>
      </c>
      <c r="J42" s="75">
        <f t="shared" si="1"/>
        <v>93.84615384615384</v>
      </c>
      <c r="K42" s="74">
        <v>78</v>
      </c>
      <c r="L42" s="74">
        <v>76</v>
      </c>
      <c r="M42" s="75">
        <f t="shared" si="0"/>
        <v>97.435897435897431</v>
      </c>
    </row>
    <row r="43" spans="1:13">
      <c r="A43" s="602"/>
      <c r="B43" s="606"/>
      <c r="C43" s="74" t="s">
        <v>318</v>
      </c>
      <c r="D43" s="2"/>
      <c r="E43" s="74">
        <v>136</v>
      </c>
      <c r="F43" s="74">
        <v>136</v>
      </c>
      <c r="G43" s="75">
        <f t="shared" si="2"/>
        <v>100</v>
      </c>
      <c r="H43" s="74">
        <v>96</v>
      </c>
      <c r="I43" s="74">
        <v>96</v>
      </c>
      <c r="J43" s="75">
        <f t="shared" si="1"/>
        <v>100</v>
      </c>
      <c r="K43" s="74">
        <v>107</v>
      </c>
      <c r="L43" s="74">
        <v>107</v>
      </c>
      <c r="M43" s="75">
        <f t="shared" si="0"/>
        <v>100</v>
      </c>
    </row>
  </sheetData>
  <mergeCells count="57">
    <mergeCell ref="B34:C34"/>
    <mergeCell ref="B35:C35"/>
    <mergeCell ref="A42:A43"/>
    <mergeCell ref="B42:B43"/>
    <mergeCell ref="B36:C36"/>
    <mergeCell ref="B37:C37"/>
    <mergeCell ref="B38:C38"/>
    <mergeCell ref="B39:C39"/>
    <mergeCell ref="A40:A41"/>
    <mergeCell ref="B40:B41"/>
    <mergeCell ref="B29:C29"/>
    <mergeCell ref="B30:C30"/>
    <mergeCell ref="B31:C31"/>
    <mergeCell ref="B32:C32"/>
    <mergeCell ref="B33:C33"/>
    <mergeCell ref="B24:C24"/>
    <mergeCell ref="B25:C25"/>
    <mergeCell ref="B26:C26"/>
    <mergeCell ref="B27:C27"/>
    <mergeCell ref="B28:C28"/>
    <mergeCell ref="A19:A20"/>
    <mergeCell ref="B19:B20"/>
    <mergeCell ref="B21:C21"/>
    <mergeCell ref="B22:C22"/>
    <mergeCell ref="B23:C23"/>
    <mergeCell ref="A3:M3"/>
    <mergeCell ref="D15:D16"/>
    <mergeCell ref="A2:M2"/>
    <mergeCell ref="A1:B1"/>
    <mergeCell ref="A4:M4"/>
    <mergeCell ref="E6:G6"/>
    <mergeCell ref="H6:J6"/>
    <mergeCell ref="K6:M6"/>
    <mergeCell ref="A6:A8"/>
    <mergeCell ref="B6:C8"/>
    <mergeCell ref="D6:D8"/>
    <mergeCell ref="E7:E8"/>
    <mergeCell ref="F7:F8"/>
    <mergeCell ref="G7:G8"/>
    <mergeCell ref="H7:H8"/>
    <mergeCell ref="I7:I8"/>
    <mergeCell ref="D19:D20"/>
    <mergeCell ref="D40:D41"/>
    <mergeCell ref="L7:L8"/>
    <mergeCell ref="M7:M8"/>
    <mergeCell ref="A9:C9"/>
    <mergeCell ref="J7:J8"/>
    <mergeCell ref="K7:K8"/>
    <mergeCell ref="A10:C10"/>
    <mergeCell ref="B11:C11"/>
    <mergeCell ref="B12:C12"/>
    <mergeCell ref="B13:C13"/>
    <mergeCell ref="B14:C14"/>
    <mergeCell ref="A15:A16"/>
    <mergeCell ref="B15:B16"/>
    <mergeCell ref="B17:C17"/>
    <mergeCell ref="B18:C18"/>
  </mergeCells>
  <pageMargins left="0.7" right="0.45" top="0.5" bottom="0.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dimension ref="A1:M47"/>
  <sheetViews>
    <sheetView workbookViewId="0">
      <selection activeCell="L16" sqref="L16"/>
    </sheetView>
  </sheetViews>
  <sheetFormatPr defaultRowHeight="18.75"/>
  <cols>
    <col min="1" max="1" width="5.5703125" style="19" customWidth="1"/>
    <col min="2" max="2" width="12.28515625" style="19" customWidth="1"/>
    <col min="3" max="3" width="12.140625" style="19" customWidth="1"/>
    <col min="4" max="4" width="11.85546875" style="19" customWidth="1"/>
    <col min="5" max="5" width="11.7109375" style="19" customWidth="1"/>
    <col min="6" max="6" width="11.5703125" style="19" customWidth="1"/>
    <col min="7" max="7" width="13.140625" style="19" customWidth="1"/>
    <col min="8" max="8" width="9.140625" style="19" customWidth="1"/>
    <col min="9" max="16384" width="9.140625" style="19"/>
  </cols>
  <sheetData>
    <row r="1" spans="1:13">
      <c r="A1" s="609" t="s">
        <v>1165</v>
      </c>
      <c r="B1" s="609"/>
      <c r="C1" s="62"/>
    </row>
    <row r="2" spans="1:13" ht="16.5" customHeight="1">
      <c r="A2" s="549" t="s">
        <v>115</v>
      </c>
      <c r="B2" s="549"/>
      <c r="C2" s="549"/>
      <c r="D2" s="549"/>
      <c r="E2" s="549"/>
      <c r="F2" s="549"/>
      <c r="G2" s="549"/>
      <c r="H2" s="549"/>
    </row>
    <row r="3" spans="1:13">
      <c r="A3" s="551" t="s">
        <v>1073</v>
      </c>
      <c r="B3" s="551"/>
      <c r="C3" s="551"/>
      <c r="D3" s="551"/>
      <c r="E3" s="551"/>
      <c r="F3" s="551"/>
      <c r="G3" s="551"/>
      <c r="H3" s="551"/>
      <c r="I3" s="32"/>
      <c r="J3" s="32"/>
      <c r="K3" s="32"/>
      <c r="L3" s="32"/>
      <c r="M3" s="32"/>
    </row>
    <row r="4" spans="1:13" ht="9" customHeight="1"/>
    <row r="5" spans="1:13" ht="16.5" customHeight="1">
      <c r="A5" s="561" t="s">
        <v>0</v>
      </c>
      <c r="B5" s="610" t="s">
        <v>101</v>
      </c>
      <c r="C5" s="611"/>
      <c r="D5" s="585" t="s">
        <v>116</v>
      </c>
      <c r="E5" s="585"/>
      <c r="F5" s="585"/>
      <c r="G5" s="585" t="s">
        <v>120</v>
      </c>
      <c r="H5" s="585"/>
    </row>
    <row r="6" spans="1:13" ht="18.75" customHeight="1">
      <c r="A6" s="561"/>
      <c r="B6" s="612"/>
      <c r="C6" s="613"/>
      <c r="D6" s="268" t="s">
        <v>117</v>
      </c>
      <c r="E6" s="268" t="s">
        <v>118</v>
      </c>
      <c r="F6" s="268" t="s">
        <v>119</v>
      </c>
      <c r="G6" s="585">
        <v>14.1</v>
      </c>
      <c r="H6" s="585">
        <v>14.2</v>
      </c>
    </row>
    <row r="7" spans="1:13" ht="28.5" customHeight="1">
      <c r="A7" s="561"/>
      <c r="B7" s="614"/>
      <c r="C7" s="615"/>
      <c r="D7" s="269" t="s">
        <v>121</v>
      </c>
      <c r="E7" s="269" t="s">
        <v>121</v>
      </c>
      <c r="F7" s="269" t="s">
        <v>121</v>
      </c>
      <c r="G7" s="585"/>
      <c r="H7" s="585"/>
    </row>
    <row r="8" spans="1:13">
      <c r="A8" s="90">
        <v>1</v>
      </c>
      <c r="B8" s="599" t="s">
        <v>20</v>
      </c>
      <c r="C8" s="600"/>
      <c r="D8" s="91">
        <v>2008</v>
      </c>
      <c r="E8" s="91">
        <v>2013</v>
      </c>
      <c r="F8" s="91">
        <v>2018</v>
      </c>
      <c r="G8" s="286" t="s">
        <v>319</v>
      </c>
      <c r="H8" s="287">
        <v>100</v>
      </c>
    </row>
    <row r="9" spans="1:13">
      <c r="A9" s="90">
        <v>2</v>
      </c>
      <c r="B9" s="599" t="s">
        <v>21</v>
      </c>
      <c r="C9" s="600"/>
      <c r="D9" s="91"/>
      <c r="E9" s="91">
        <v>2014</v>
      </c>
      <c r="F9" s="91">
        <v>2020</v>
      </c>
      <c r="G9" s="286" t="s">
        <v>319</v>
      </c>
      <c r="H9" s="287">
        <v>95.56</v>
      </c>
    </row>
    <row r="10" spans="1:13">
      <c r="A10" s="90">
        <v>3</v>
      </c>
      <c r="B10" s="599" t="s">
        <v>22</v>
      </c>
      <c r="C10" s="600"/>
      <c r="D10" s="91"/>
      <c r="E10" s="91">
        <v>2015</v>
      </c>
      <c r="F10" s="91">
        <v>2016</v>
      </c>
      <c r="G10" s="286" t="s">
        <v>319</v>
      </c>
      <c r="H10" s="287">
        <v>92</v>
      </c>
    </row>
    <row r="11" spans="1:13">
      <c r="A11" s="90">
        <v>4</v>
      </c>
      <c r="B11" s="599" t="s">
        <v>23</v>
      </c>
      <c r="C11" s="600"/>
      <c r="D11" s="91">
        <v>2014</v>
      </c>
      <c r="E11" s="91">
        <v>2005</v>
      </c>
      <c r="F11" s="91"/>
      <c r="G11" s="286" t="s">
        <v>319</v>
      </c>
      <c r="H11" s="287">
        <v>100</v>
      </c>
    </row>
    <row r="12" spans="1:13">
      <c r="A12" s="616">
        <v>5</v>
      </c>
      <c r="B12" s="603" t="s">
        <v>24</v>
      </c>
      <c r="C12" s="76" t="s">
        <v>24</v>
      </c>
      <c r="D12" s="91">
        <v>2008</v>
      </c>
      <c r="E12" s="91">
        <v>2003</v>
      </c>
      <c r="F12" s="91">
        <v>2015</v>
      </c>
      <c r="G12" s="286" t="s">
        <v>319</v>
      </c>
      <c r="H12" s="287">
        <v>98.25</v>
      </c>
    </row>
    <row r="13" spans="1:13">
      <c r="A13" s="617"/>
      <c r="B13" s="604"/>
      <c r="C13" s="76" t="s">
        <v>312</v>
      </c>
      <c r="D13" s="91"/>
      <c r="E13" s="91">
        <v>2001</v>
      </c>
      <c r="F13" s="91"/>
      <c r="G13" s="286" t="s">
        <v>319</v>
      </c>
      <c r="H13" s="287">
        <v>100</v>
      </c>
    </row>
    <row r="14" spans="1:13">
      <c r="A14" s="90">
        <v>6</v>
      </c>
      <c r="B14" s="599" t="s">
        <v>25</v>
      </c>
      <c r="C14" s="600"/>
      <c r="D14" s="91">
        <v>2007</v>
      </c>
      <c r="E14" s="91">
        <v>2011</v>
      </c>
      <c r="F14" s="91">
        <v>2019</v>
      </c>
      <c r="G14" s="286" t="s">
        <v>319</v>
      </c>
      <c r="H14" s="287">
        <v>100</v>
      </c>
    </row>
    <row r="15" spans="1:13">
      <c r="A15" s="90">
        <v>7</v>
      </c>
      <c r="B15" s="599" t="s">
        <v>26</v>
      </c>
      <c r="C15" s="600"/>
      <c r="D15" s="91">
        <v>2003</v>
      </c>
      <c r="E15" s="91">
        <v>2007</v>
      </c>
      <c r="F15" s="91">
        <v>2007</v>
      </c>
      <c r="G15" s="286" t="s">
        <v>319</v>
      </c>
      <c r="H15" s="287">
        <v>96.8</v>
      </c>
    </row>
    <row r="16" spans="1:13">
      <c r="A16" s="616">
        <v>8</v>
      </c>
      <c r="B16" s="603" t="s">
        <v>27</v>
      </c>
      <c r="C16" s="76" t="s">
        <v>313</v>
      </c>
      <c r="D16" s="91">
        <v>2018</v>
      </c>
      <c r="E16" s="91">
        <v>2003</v>
      </c>
      <c r="F16" s="91"/>
      <c r="G16" s="286" t="s">
        <v>319</v>
      </c>
      <c r="H16" s="287">
        <v>94.12</v>
      </c>
    </row>
    <row r="17" spans="1:8">
      <c r="A17" s="617"/>
      <c r="B17" s="604"/>
      <c r="C17" s="76" t="s">
        <v>314</v>
      </c>
      <c r="D17" s="91">
        <v>2014</v>
      </c>
      <c r="E17" s="91">
        <v>2011</v>
      </c>
      <c r="F17" s="91"/>
      <c r="G17" s="286" t="s">
        <v>319</v>
      </c>
      <c r="H17" s="287">
        <v>95.65</v>
      </c>
    </row>
    <row r="18" spans="1:8">
      <c r="A18" s="90">
        <v>9</v>
      </c>
      <c r="B18" s="599" t="s">
        <v>28</v>
      </c>
      <c r="C18" s="600"/>
      <c r="D18" s="91">
        <v>2010</v>
      </c>
      <c r="E18" s="91">
        <v>2017</v>
      </c>
      <c r="F18" s="91">
        <v>2019</v>
      </c>
      <c r="G18" s="286" t="s">
        <v>319</v>
      </c>
      <c r="H18" s="287">
        <v>92.59</v>
      </c>
    </row>
    <row r="19" spans="1:8">
      <c r="A19" s="90">
        <v>10</v>
      </c>
      <c r="B19" s="599" t="s">
        <v>29</v>
      </c>
      <c r="C19" s="600"/>
      <c r="D19" s="91">
        <v>2014</v>
      </c>
      <c r="E19" s="91">
        <v>2008</v>
      </c>
      <c r="F19" s="91">
        <v>2017</v>
      </c>
      <c r="G19" s="286" t="s">
        <v>319</v>
      </c>
      <c r="H19" s="287">
        <v>97.96</v>
      </c>
    </row>
    <row r="20" spans="1:8">
      <c r="A20" s="90">
        <v>11</v>
      </c>
      <c r="B20" s="599" t="s">
        <v>30</v>
      </c>
      <c r="C20" s="600"/>
      <c r="D20" s="91">
        <v>2016</v>
      </c>
      <c r="E20" s="91">
        <v>2011</v>
      </c>
      <c r="F20" s="91"/>
      <c r="G20" s="286" t="s">
        <v>319</v>
      </c>
      <c r="H20" s="287">
        <v>92.68</v>
      </c>
    </row>
    <row r="21" spans="1:8">
      <c r="A21" s="90">
        <v>12</v>
      </c>
      <c r="B21" s="599" t="s">
        <v>31</v>
      </c>
      <c r="C21" s="600"/>
      <c r="D21" s="91">
        <v>2015</v>
      </c>
      <c r="E21" s="91">
        <v>2003</v>
      </c>
      <c r="F21" s="91">
        <v>2011</v>
      </c>
      <c r="G21" s="286" t="s">
        <v>319</v>
      </c>
      <c r="H21" s="287">
        <v>94.83</v>
      </c>
    </row>
    <row r="22" spans="1:8">
      <c r="A22" s="90">
        <v>13</v>
      </c>
      <c r="B22" s="599" t="s">
        <v>32</v>
      </c>
      <c r="C22" s="600"/>
      <c r="D22" s="91">
        <v>2016</v>
      </c>
      <c r="E22" s="91">
        <v>2002</v>
      </c>
      <c r="F22" s="91">
        <v>2008</v>
      </c>
      <c r="G22" s="286" t="s">
        <v>319</v>
      </c>
      <c r="H22" s="287">
        <v>96.72</v>
      </c>
    </row>
    <row r="23" spans="1:8">
      <c r="A23" s="90">
        <v>14</v>
      </c>
      <c r="B23" s="599" t="s">
        <v>33</v>
      </c>
      <c r="C23" s="600"/>
      <c r="D23" s="91">
        <v>2010</v>
      </c>
      <c r="E23" s="91">
        <v>2000</v>
      </c>
      <c r="F23" s="91">
        <v>2017</v>
      </c>
      <c r="G23" s="286" t="s">
        <v>319</v>
      </c>
      <c r="H23" s="287">
        <v>95.56</v>
      </c>
    </row>
    <row r="24" spans="1:8">
      <c r="A24" s="90">
        <v>15</v>
      </c>
      <c r="B24" s="599" t="s">
        <v>34</v>
      </c>
      <c r="C24" s="600"/>
      <c r="D24" s="91">
        <v>2005</v>
      </c>
      <c r="E24" s="91">
        <v>1999</v>
      </c>
      <c r="F24" s="91">
        <v>2020</v>
      </c>
      <c r="G24" s="286" t="s">
        <v>319</v>
      </c>
      <c r="H24" s="287">
        <v>95.08</v>
      </c>
    </row>
    <row r="25" spans="1:8">
      <c r="A25" s="90">
        <v>16</v>
      </c>
      <c r="B25" s="599" t="s">
        <v>320</v>
      </c>
      <c r="C25" s="600"/>
      <c r="D25" s="92" t="s">
        <v>325</v>
      </c>
      <c r="E25" s="92" t="s">
        <v>326</v>
      </c>
      <c r="F25" s="91">
        <v>2007</v>
      </c>
      <c r="G25" s="286" t="s">
        <v>319</v>
      </c>
      <c r="H25" s="287">
        <v>95.07</v>
      </c>
    </row>
    <row r="26" spans="1:8">
      <c r="A26" s="90">
        <v>17</v>
      </c>
      <c r="B26" s="599" t="s">
        <v>36</v>
      </c>
      <c r="C26" s="600"/>
      <c r="D26" s="91">
        <v>2019</v>
      </c>
      <c r="E26" s="91">
        <v>2006</v>
      </c>
      <c r="F26" s="91">
        <v>2017</v>
      </c>
      <c r="G26" s="286" t="s">
        <v>319</v>
      </c>
      <c r="H26" s="287">
        <v>100</v>
      </c>
    </row>
    <row r="27" spans="1:8">
      <c r="A27" s="90">
        <v>18</v>
      </c>
      <c r="B27" s="599" t="s">
        <v>37</v>
      </c>
      <c r="C27" s="600"/>
      <c r="D27" s="91">
        <v>2020</v>
      </c>
      <c r="E27" s="91">
        <v>2005</v>
      </c>
      <c r="F27" s="91">
        <v>2020</v>
      </c>
      <c r="G27" s="286" t="s">
        <v>319</v>
      </c>
      <c r="H27" s="287">
        <v>92.11</v>
      </c>
    </row>
    <row r="28" spans="1:8">
      <c r="A28" s="90">
        <v>19</v>
      </c>
      <c r="B28" s="599" t="s">
        <v>321</v>
      </c>
      <c r="C28" s="600"/>
      <c r="D28" s="91">
        <v>2018</v>
      </c>
      <c r="E28" s="92" t="s">
        <v>327</v>
      </c>
      <c r="F28" s="91">
        <v>2017</v>
      </c>
      <c r="G28" s="286" t="s">
        <v>319</v>
      </c>
      <c r="H28" s="287">
        <v>93.75</v>
      </c>
    </row>
    <row r="29" spans="1:8">
      <c r="A29" s="90">
        <v>20</v>
      </c>
      <c r="B29" s="599" t="s">
        <v>39</v>
      </c>
      <c r="C29" s="600"/>
      <c r="D29" s="91"/>
      <c r="E29" s="91">
        <v>2005</v>
      </c>
      <c r="F29" s="91">
        <v>2020</v>
      </c>
      <c r="G29" s="286" t="s">
        <v>319</v>
      </c>
      <c r="H29" s="287">
        <v>93.24</v>
      </c>
    </row>
    <row r="30" spans="1:8">
      <c r="A30" s="90">
        <v>21</v>
      </c>
      <c r="B30" s="599" t="s">
        <v>40</v>
      </c>
      <c r="C30" s="600"/>
      <c r="D30" s="91">
        <v>2015</v>
      </c>
      <c r="E30" s="91">
        <v>2018</v>
      </c>
      <c r="F30" s="91"/>
      <c r="G30" s="286" t="s">
        <v>319</v>
      </c>
      <c r="H30" s="287">
        <v>100</v>
      </c>
    </row>
    <row r="31" spans="1:8">
      <c r="A31" s="90">
        <v>22</v>
      </c>
      <c r="B31" s="599" t="s">
        <v>41</v>
      </c>
      <c r="C31" s="600"/>
      <c r="D31" s="91">
        <v>2018</v>
      </c>
      <c r="E31" s="91">
        <v>2010</v>
      </c>
      <c r="F31" s="91"/>
      <c r="G31" s="286" t="s">
        <v>319</v>
      </c>
      <c r="H31" s="287">
        <v>95.56</v>
      </c>
    </row>
    <row r="32" spans="1:8">
      <c r="A32" s="90">
        <v>23</v>
      </c>
      <c r="B32" s="599" t="s">
        <v>322</v>
      </c>
      <c r="C32" s="600"/>
      <c r="D32" s="91">
        <v>2018</v>
      </c>
      <c r="E32" s="92" t="s">
        <v>328</v>
      </c>
      <c r="F32" s="91"/>
      <c r="G32" s="286" t="s">
        <v>319</v>
      </c>
      <c r="H32" s="287">
        <v>93.91</v>
      </c>
    </row>
    <row r="33" spans="1:12">
      <c r="A33" s="90">
        <v>24</v>
      </c>
      <c r="B33" s="599" t="s">
        <v>43</v>
      </c>
      <c r="C33" s="600"/>
      <c r="D33" s="91">
        <v>2002</v>
      </c>
      <c r="E33" s="91">
        <v>1999</v>
      </c>
      <c r="F33" s="91">
        <v>2017</v>
      </c>
      <c r="G33" s="286" t="s">
        <v>319</v>
      </c>
      <c r="H33" s="287">
        <v>100</v>
      </c>
    </row>
    <row r="34" spans="1:12">
      <c r="A34" s="90">
        <v>25</v>
      </c>
      <c r="B34" s="599" t="s">
        <v>44</v>
      </c>
      <c r="C34" s="600"/>
      <c r="D34" s="91"/>
      <c r="E34" s="91">
        <v>2002</v>
      </c>
      <c r="F34" s="91">
        <v>2019</v>
      </c>
      <c r="G34" s="286" t="s">
        <v>319</v>
      </c>
      <c r="H34" s="287">
        <v>95.74</v>
      </c>
    </row>
    <row r="35" spans="1:12">
      <c r="A35" s="90">
        <v>26</v>
      </c>
      <c r="B35" s="599" t="s">
        <v>45</v>
      </c>
      <c r="C35" s="600"/>
      <c r="D35" s="91">
        <v>2016</v>
      </c>
      <c r="E35" s="91">
        <v>2000</v>
      </c>
      <c r="F35" s="91"/>
      <c r="G35" s="286" t="s">
        <v>319</v>
      </c>
      <c r="H35" s="287">
        <v>96.1</v>
      </c>
    </row>
    <row r="36" spans="1:12">
      <c r="A36" s="90">
        <v>27</v>
      </c>
      <c r="B36" s="599" t="s">
        <v>46</v>
      </c>
      <c r="C36" s="600"/>
      <c r="D36" s="91">
        <v>2004</v>
      </c>
      <c r="E36" s="91">
        <v>2000</v>
      </c>
      <c r="F36" s="91">
        <v>2018</v>
      </c>
      <c r="G36" s="286" t="s">
        <v>319</v>
      </c>
      <c r="H36" s="287">
        <v>100</v>
      </c>
    </row>
    <row r="37" spans="1:12">
      <c r="A37" s="616">
        <v>28</v>
      </c>
      <c r="B37" s="603" t="s">
        <v>47</v>
      </c>
      <c r="C37" s="76" t="s">
        <v>47</v>
      </c>
      <c r="D37" s="91">
        <v>2021</v>
      </c>
      <c r="E37" s="91"/>
      <c r="F37" s="91">
        <v>2017</v>
      </c>
      <c r="G37" s="286" t="s">
        <v>319</v>
      </c>
      <c r="H37" s="287">
        <v>96</v>
      </c>
    </row>
    <row r="38" spans="1:12">
      <c r="A38" s="617"/>
      <c r="B38" s="604"/>
      <c r="C38" s="76" t="s">
        <v>315</v>
      </c>
      <c r="D38" s="91"/>
      <c r="E38" s="91">
        <v>2018</v>
      </c>
      <c r="F38" s="91"/>
      <c r="G38" s="286" t="s">
        <v>319</v>
      </c>
      <c r="H38" s="287">
        <v>95.08</v>
      </c>
    </row>
    <row r="39" spans="1:12">
      <c r="A39" s="616">
        <v>29</v>
      </c>
      <c r="B39" s="618" t="s">
        <v>48</v>
      </c>
      <c r="C39" s="77" t="s">
        <v>316</v>
      </c>
      <c r="D39" s="91" t="s">
        <v>329</v>
      </c>
      <c r="E39" s="91" t="s">
        <v>956</v>
      </c>
      <c r="F39" s="91">
        <v>2015</v>
      </c>
      <c r="G39" s="286" t="s">
        <v>319</v>
      </c>
      <c r="H39" s="287">
        <v>97.44</v>
      </c>
    </row>
    <row r="40" spans="1:12">
      <c r="A40" s="617"/>
      <c r="B40" s="619"/>
      <c r="C40" s="91" t="s">
        <v>317</v>
      </c>
      <c r="D40" s="91" t="s">
        <v>323</v>
      </c>
      <c r="E40" s="91" t="s">
        <v>957</v>
      </c>
      <c r="F40" s="91">
        <v>2009</v>
      </c>
      <c r="G40" s="286" t="s">
        <v>319</v>
      </c>
      <c r="H40" s="287">
        <v>100</v>
      </c>
    </row>
    <row r="41" spans="1:12" ht="10.5" customHeight="1"/>
    <row r="42" spans="1:12">
      <c r="A42" s="53" t="s">
        <v>324</v>
      </c>
    </row>
    <row r="43" spans="1:12">
      <c r="A43" s="53" t="s">
        <v>330</v>
      </c>
    </row>
    <row r="45" spans="1:12">
      <c r="J45" s="19">
        <f>78/91*100</f>
        <v>85.714285714285708</v>
      </c>
      <c r="K45" s="19">
        <f>34/99*100</f>
        <v>34.343434343434339</v>
      </c>
      <c r="L45" s="19">
        <f>J45-K45</f>
        <v>51.370851370851369</v>
      </c>
    </row>
    <row r="46" spans="1:12">
      <c r="D46" s="78">
        <v>33</v>
      </c>
      <c r="E46" s="78">
        <v>33</v>
      </c>
      <c r="F46" s="78">
        <v>33</v>
      </c>
      <c r="G46" s="78">
        <v>99</v>
      </c>
      <c r="I46" s="19">
        <v>98</v>
      </c>
      <c r="J46" s="357">
        <f>62/91*100</f>
        <v>68.131868131868131</v>
      </c>
    </row>
    <row r="47" spans="1:12">
      <c r="J47" s="357">
        <f>16/91*100</f>
        <v>17.582417582417584</v>
      </c>
    </row>
  </sheetData>
  <mergeCells count="42">
    <mergeCell ref="A39:A40"/>
    <mergeCell ref="B39:B40"/>
    <mergeCell ref="B34:C34"/>
    <mergeCell ref="B35:C35"/>
    <mergeCell ref="B36:C36"/>
    <mergeCell ref="A37:A38"/>
    <mergeCell ref="B37:B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14:C14"/>
    <mergeCell ref="B15:C15"/>
    <mergeCell ref="A16:A17"/>
    <mergeCell ref="B16:B17"/>
    <mergeCell ref="B18:C18"/>
    <mergeCell ref="B8:C8"/>
    <mergeCell ref="B9:C9"/>
    <mergeCell ref="B10:C10"/>
    <mergeCell ref="B11:C11"/>
    <mergeCell ref="A12:A13"/>
    <mergeCell ref="B12:B13"/>
    <mergeCell ref="A2:H2"/>
    <mergeCell ref="A3:H3"/>
    <mergeCell ref="A1:B1"/>
    <mergeCell ref="G6:G7"/>
    <mergeCell ref="H6:H7"/>
    <mergeCell ref="A5:A7"/>
    <mergeCell ref="D5:F5"/>
    <mergeCell ref="G5:H5"/>
    <mergeCell ref="B5:C7"/>
  </mergeCells>
  <pageMargins left="0.7" right="0.45" top="0.5" bottom="0.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dimension ref="A1:O42"/>
  <sheetViews>
    <sheetView workbookViewId="0">
      <selection sqref="A1:B1"/>
    </sheetView>
  </sheetViews>
  <sheetFormatPr defaultRowHeight="18.75"/>
  <cols>
    <col min="1" max="1" width="4.140625" style="19" customWidth="1"/>
    <col min="2" max="2" width="11.42578125" style="19" customWidth="1"/>
    <col min="3" max="3" width="11.7109375" style="19" customWidth="1"/>
    <col min="4" max="4" width="9.42578125" style="19" customWidth="1"/>
    <col min="5" max="5" width="12" style="19" customWidth="1"/>
    <col min="6" max="6" width="12.28515625" style="19" customWidth="1"/>
    <col min="7" max="7" width="9" style="19" customWidth="1"/>
    <col min="8" max="8" width="11" style="19" customWidth="1"/>
    <col min="9" max="9" width="10.42578125" style="19" customWidth="1"/>
    <col min="10" max="10" width="8.42578125" style="19" customWidth="1"/>
    <col min="11" max="11" width="12" style="19" customWidth="1"/>
    <col min="12" max="12" width="11.42578125" style="19" customWidth="1"/>
    <col min="13" max="13" width="9.42578125" style="19" customWidth="1"/>
    <col min="14" max="16384" width="9.140625" style="19"/>
  </cols>
  <sheetData>
    <row r="1" spans="1:15">
      <c r="A1" s="548" t="s">
        <v>346</v>
      </c>
      <c r="B1" s="548"/>
      <c r="C1" s="62"/>
    </row>
    <row r="2" spans="1:15">
      <c r="A2" s="549" t="s">
        <v>122</v>
      </c>
      <c r="B2" s="549"/>
      <c r="C2" s="549"/>
      <c r="D2" s="549"/>
      <c r="E2" s="549"/>
      <c r="F2" s="549"/>
      <c r="G2" s="549"/>
      <c r="H2" s="549"/>
      <c r="I2" s="549"/>
      <c r="J2" s="549"/>
      <c r="K2" s="549"/>
      <c r="L2" s="549"/>
      <c r="M2" s="549"/>
    </row>
    <row r="3" spans="1:15">
      <c r="A3" s="551" t="s">
        <v>1074</v>
      </c>
      <c r="B3" s="551"/>
      <c r="C3" s="551"/>
      <c r="D3" s="551"/>
      <c r="E3" s="551"/>
      <c r="F3" s="551"/>
      <c r="G3" s="551"/>
      <c r="H3" s="551"/>
      <c r="I3" s="551"/>
      <c r="J3" s="551"/>
      <c r="K3" s="551"/>
      <c r="L3" s="551"/>
      <c r="M3" s="551"/>
    </row>
    <row r="4" spans="1:15" ht="15.75" customHeight="1"/>
    <row r="5" spans="1:15" ht="45.75" customHeight="1">
      <c r="A5" s="561" t="s">
        <v>0</v>
      </c>
      <c r="B5" s="562" t="s">
        <v>1</v>
      </c>
      <c r="C5" s="563"/>
      <c r="D5" s="594" t="s">
        <v>2</v>
      </c>
      <c r="E5" s="585" t="s">
        <v>123</v>
      </c>
      <c r="F5" s="585"/>
      <c r="G5" s="585"/>
      <c r="H5" s="585" t="s">
        <v>126</v>
      </c>
      <c r="I5" s="585"/>
      <c r="J5" s="585"/>
      <c r="K5" s="585" t="s">
        <v>895</v>
      </c>
      <c r="L5" s="585"/>
      <c r="M5" s="585"/>
    </row>
    <row r="6" spans="1:15" ht="48.75" customHeight="1">
      <c r="A6" s="561"/>
      <c r="B6" s="564"/>
      <c r="C6" s="565"/>
      <c r="D6" s="605"/>
      <c r="E6" s="594" t="s">
        <v>124</v>
      </c>
      <c r="F6" s="634" t="s">
        <v>125</v>
      </c>
      <c r="G6" s="594" t="s">
        <v>4</v>
      </c>
      <c r="H6" s="594" t="s">
        <v>124</v>
      </c>
      <c r="I6" s="634" t="s">
        <v>125</v>
      </c>
      <c r="J6" s="594" t="s">
        <v>4</v>
      </c>
      <c r="K6" s="594" t="s">
        <v>124</v>
      </c>
      <c r="L6" s="634" t="s">
        <v>125</v>
      </c>
      <c r="M6" s="594" t="s">
        <v>4</v>
      </c>
    </row>
    <row r="7" spans="1:15" ht="18.75" customHeight="1">
      <c r="A7" s="561"/>
      <c r="B7" s="566"/>
      <c r="C7" s="567"/>
      <c r="D7" s="595"/>
      <c r="E7" s="595"/>
      <c r="F7" s="635"/>
      <c r="G7" s="595"/>
      <c r="H7" s="595"/>
      <c r="I7" s="635"/>
      <c r="J7" s="595"/>
      <c r="K7" s="595"/>
      <c r="L7" s="635"/>
      <c r="M7" s="595"/>
    </row>
    <row r="8" spans="1:15" ht="28.5" customHeight="1">
      <c r="A8" s="636" t="s">
        <v>51</v>
      </c>
      <c r="B8" s="637"/>
      <c r="C8" s="638"/>
      <c r="D8" s="367"/>
      <c r="E8" s="432">
        <f>SUM(E10:E42)</f>
        <v>183358</v>
      </c>
      <c r="F8" s="432">
        <f t="shared" ref="F8" si="0">SUM(F10:F42)</f>
        <v>95050</v>
      </c>
      <c r="G8" s="433">
        <f t="shared" ref="G8:G9" si="1">F8/E8*100</f>
        <v>51.838479913611621</v>
      </c>
      <c r="H8" s="434" t="s">
        <v>886</v>
      </c>
      <c r="I8" s="434" t="s">
        <v>886</v>
      </c>
      <c r="J8" s="293" t="s">
        <v>886</v>
      </c>
      <c r="K8" s="432">
        <f>SUM(K10:K41)</f>
        <v>185543</v>
      </c>
      <c r="L8" s="432">
        <f>SUM(L10:L41)</f>
        <v>167173</v>
      </c>
      <c r="M8" s="435">
        <f t="shared" ref="M8:M9" si="2">L8/K8*100</f>
        <v>90.099330074430185</v>
      </c>
      <c r="O8" s="357">
        <f>M8-G8</f>
        <v>38.260850160818563</v>
      </c>
    </row>
    <row r="9" spans="1:15" ht="25.5" customHeight="1">
      <c r="A9" s="636" t="s">
        <v>50</v>
      </c>
      <c r="B9" s="637"/>
      <c r="C9" s="638"/>
      <c r="D9" s="367"/>
      <c r="E9" s="432">
        <f>SUM(E10:E40)</f>
        <v>172487</v>
      </c>
      <c r="F9" s="432">
        <f t="shared" ref="F9:L9" si="3">SUM(F10:F40)</f>
        <v>89560</v>
      </c>
      <c r="G9" s="433">
        <f t="shared" si="1"/>
        <v>51.922753598821934</v>
      </c>
      <c r="H9" s="434" t="s">
        <v>886</v>
      </c>
      <c r="I9" s="434" t="s">
        <v>886</v>
      </c>
      <c r="J9" s="293" t="s">
        <v>886</v>
      </c>
      <c r="K9" s="432">
        <f t="shared" si="3"/>
        <v>170617</v>
      </c>
      <c r="L9" s="432">
        <f t="shared" si="3"/>
        <v>153787</v>
      </c>
      <c r="M9" s="435">
        <f t="shared" si="2"/>
        <v>90.13580123903246</v>
      </c>
      <c r="O9" s="357">
        <f>M9-G9</f>
        <v>38.213047640210526</v>
      </c>
    </row>
    <row r="10" spans="1:15" s="78" customFormat="1" ht="22.5" customHeight="1">
      <c r="A10" s="288">
        <v>1</v>
      </c>
      <c r="B10" s="572" t="s">
        <v>20</v>
      </c>
      <c r="C10" s="573"/>
      <c r="D10" s="192">
        <v>2019</v>
      </c>
      <c r="E10" s="289">
        <v>5074</v>
      </c>
      <c r="F10" s="289">
        <v>2630</v>
      </c>
      <c r="G10" s="404">
        <f>F10/E10*100</f>
        <v>51.832873472605435</v>
      </c>
      <c r="H10" s="289">
        <v>4864</v>
      </c>
      <c r="I10" s="289">
        <v>4400</v>
      </c>
      <c r="J10" s="290">
        <f>I10/H10*100</f>
        <v>90.460526315789465</v>
      </c>
      <c r="K10" s="291">
        <v>4906</v>
      </c>
      <c r="L10" s="291">
        <v>4620</v>
      </c>
      <c r="M10" s="292">
        <f>L10/K10*100</f>
        <v>94.170403587443957</v>
      </c>
    </row>
    <row r="11" spans="1:15" ht="22.5" customHeight="1">
      <c r="A11" s="288">
        <v>2</v>
      </c>
      <c r="B11" s="572" t="s">
        <v>21</v>
      </c>
      <c r="C11" s="573"/>
      <c r="D11" s="192">
        <v>2020</v>
      </c>
      <c r="E11" s="289">
        <v>4612</v>
      </c>
      <c r="F11" s="289">
        <v>2420</v>
      </c>
      <c r="G11" s="404">
        <f t="shared" ref="G11:G42" si="4">F11/E11*100</f>
        <v>52.471812662619257</v>
      </c>
      <c r="H11" s="289">
        <v>4182</v>
      </c>
      <c r="I11" s="289">
        <v>3810</v>
      </c>
      <c r="J11" s="290">
        <f t="shared" ref="J11:J14" si="5">I11/H11*100</f>
        <v>91.104734576757522</v>
      </c>
      <c r="K11" s="291">
        <v>4160</v>
      </c>
      <c r="L11" s="291">
        <v>3817</v>
      </c>
      <c r="M11" s="292">
        <f t="shared" ref="M11:M39" si="6">L11/K11*100</f>
        <v>91.754807692307693</v>
      </c>
    </row>
    <row r="12" spans="1:15" s="78" customFormat="1" ht="23.25" customHeight="1">
      <c r="A12" s="288">
        <v>3</v>
      </c>
      <c r="B12" s="572" t="s">
        <v>22</v>
      </c>
      <c r="C12" s="573"/>
      <c r="D12" s="192">
        <v>2020</v>
      </c>
      <c r="E12" s="289">
        <v>5493</v>
      </c>
      <c r="F12" s="289">
        <v>3012</v>
      </c>
      <c r="G12" s="404">
        <f t="shared" si="4"/>
        <v>54.833424358274165</v>
      </c>
      <c r="H12" s="289">
        <v>5479</v>
      </c>
      <c r="I12" s="289">
        <v>4832</v>
      </c>
      <c r="J12" s="290">
        <f t="shared" si="5"/>
        <v>88.191275780251871</v>
      </c>
      <c r="K12" s="291">
        <v>5523</v>
      </c>
      <c r="L12" s="291">
        <v>4697</v>
      </c>
      <c r="M12" s="292">
        <f t="shared" si="6"/>
        <v>85.044359949302915</v>
      </c>
    </row>
    <row r="13" spans="1:15" ht="21.75" customHeight="1">
      <c r="A13" s="288">
        <v>4</v>
      </c>
      <c r="B13" s="572" t="s">
        <v>23</v>
      </c>
      <c r="C13" s="573"/>
      <c r="D13" s="192">
        <v>2020</v>
      </c>
      <c r="E13" s="289">
        <v>4108</v>
      </c>
      <c r="F13" s="289">
        <v>2215</v>
      </c>
      <c r="G13" s="404">
        <f t="shared" si="4"/>
        <v>53.919182083739045</v>
      </c>
      <c r="H13" s="289">
        <v>4027</v>
      </c>
      <c r="I13" s="289">
        <v>3650</v>
      </c>
      <c r="J13" s="290">
        <f t="shared" si="5"/>
        <v>90.638192202632226</v>
      </c>
      <c r="K13" s="291">
        <v>4068</v>
      </c>
      <c r="L13" s="291">
        <v>3789</v>
      </c>
      <c r="M13" s="292">
        <f t="shared" si="6"/>
        <v>93.141592920353972</v>
      </c>
    </row>
    <row r="14" spans="1:15" ht="21.75" customHeight="1">
      <c r="A14" s="639">
        <v>5</v>
      </c>
      <c r="B14" s="583" t="s">
        <v>24</v>
      </c>
      <c r="C14" s="407" t="s">
        <v>24</v>
      </c>
      <c r="D14" s="632">
        <v>2020</v>
      </c>
      <c r="E14" s="289">
        <v>4706</v>
      </c>
      <c r="F14" s="289">
        <v>2420</v>
      </c>
      <c r="G14" s="404">
        <f t="shared" si="4"/>
        <v>51.423714407139819</v>
      </c>
      <c r="H14" s="628">
        <v>7174</v>
      </c>
      <c r="I14" s="628">
        <v>6480</v>
      </c>
      <c r="J14" s="630">
        <f t="shared" si="5"/>
        <v>90.32617786451074</v>
      </c>
      <c r="K14" s="626">
        <v>7031</v>
      </c>
      <c r="L14" s="626">
        <v>6456</v>
      </c>
      <c r="M14" s="620">
        <f t="shared" si="6"/>
        <v>91.82193144645143</v>
      </c>
    </row>
    <row r="15" spans="1:15" ht="21.75" customHeight="1">
      <c r="A15" s="640"/>
      <c r="B15" s="584"/>
      <c r="C15" s="407" t="s">
        <v>312</v>
      </c>
      <c r="D15" s="633"/>
      <c r="E15" s="289">
        <v>2299</v>
      </c>
      <c r="F15" s="289">
        <v>1105</v>
      </c>
      <c r="G15" s="404">
        <f t="shared" si="4"/>
        <v>48.064375815571985</v>
      </c>
      <c r="H15" s="629"/>
      <c r="I15" s="629"/>
      <c r="J15" s="631"/>
      <c r="K15" s="627"/>
      <c r="L15" s="627"/>
      <c r="M15" s="621"/>
    </row>
    <row r="16" spans="1:15" ht="21.75" customHeight="1">
      <c r="A16" s="288">
        <v>6</v>
      </c>
      <c r="B16" s="572" t="s">
        <v>25</v>
      </c>
      <c r="C16" s="573"/>
      <c r="D16" s="192">
        <v>2020</v>
      </c>
      <c r="E16" s="289">
        <v>3669</v>
      </c>
      <c r="F16" s="289">
        <v>1920</v>
      </c>
      <c r="G16" s="404">
        <f t="shared" si="4"/>
        <v>52.330335241210136</v>
      </c>
      <c r="H16" s="289">
        <v>4151</v>
      </c>
      <c r="I16" s="289">
        <v>3750</v>
      </c>
      <c r="J16" s="290">
        <f t="shared" ref="J16:J18" si="7">I16/H16*100</f>
        <v>90.339677186220186</v>
      </c>
      <c r="K16" s="291">
        <v>4242</v>
      </c>
      <c r="L16" s="291">
        <v>3935</v>
      </c>
      <c r="M16" s="292">
        <f t="shared" si="6"/>
        <v>92.762847713342765</v>
      </c>
    </row>
    <row r="17" spans="1:13" ht="21" customHeight="1">
      <c r="A17" s="288">
        <v>7</v>
      </c>
      <c r="B17" s="572" t="s">
        <v>26</v>
      </c>
      <c r="C17" s="573"/>
      <c r="D17" s="192">
        <v>2015</v>
      </c>
      <c r="E17" s="289">
        <v>5422</v>
      </c>
      <c r="F17" s="289">
        <v>2760</v>
      </c>
      <c r="G17" s="404">
        <f t="shared" si="4"/>
        <v>50.90372556252305</v>
      </c>
      <c r="H17" s="289">
        <v>5485</v>
      </c>
      <c r="I17" s="289">
        <v>4873</v>
      </c>
      <c r="J17" s="290">
        <f t="shared" si="7"/>
        <v>88.842297174111224</v>
      </c>
      <c r="K17" s="291">
        <v>5448</v>
      </c>
      <c r="L17" s="291">
        <v>5063</v>
      </c>
      <c r="M17" s="292">
        <f t="shared" si="6"/>
        <v>92.933186490455213</v>
      </c>
    </row>
    <row r="18" spans="1:13" ht="21.75" customHeight="1">
      <c r="A18" s="639">
        <v>8</v>
      </c>
      <c r="B18" s="583" t="s">
        <v>27</v>
      </c>
      <c r="C18" s="407" t="s">
        <v>313</v>
      </c>
      <c r="D18" s="632">
        <v>2020</v>
      </c>
      <c r="E18" s="289">
        <v>6206</v>
      </c>
      <c r="F18" s="289">
        <v>3215</v>
      </c>
      <c r="G18" s="404">
        <f t="shared" si="4"/>
        <v>51.804705124073479</v>
      </c>
      <c r="H18" s="628">
        <v>8439</v>
      </c>
      <c r="I18" s="628">
        <v>7460</v>
      </c>
      <c r="J18" s="630">
        <f t="shared" si="7"/>
        <v>88.399099419362486</v>
      </c>
      <c r="K18" s="626">
        <v>8587</v>
      </c>
      <c r="L18" s="626">
        <v>8014</v>
      </c>
      <c r="M18" s="620">
        <f t="shared" si="6"/>
        <v>93.327122394316987</v>
      </c>
    </row>
    <row r="19" spans="1:13" ht="21.75" customHeight="1">
      <c r="A19" s="640"/>
      <c r="B19" s="584"/>
      <c r="C19" s="407" t="s">
        <v>314</v>
      </c>
      <c r="D19" s="633"/>
      <c r="E19" s="289">
        <v>3226</v>
      </c>
      <c r="F19" s="289">
        <v>1530</v>
      </c>
      <c r="G19" s="404">
        <f t="shared" si="4"/>
        <v>47.427154370737753</v>
      </c>
      <c r="H19" s="629"/>
      <c r="I19" s="629"/>
      <c r="J19" s="631"/>
      <c r="K19" s="627"/>
      <c r="L19" s="627"/>
      <c r="M19" s="621"/>
    </row>
    <row r="20" spans="1:13" ht="21.75" customHeight="1">
      <c r="A20" s="288">
        <v>9</v>
      </c>
      <c r="B20" s="572" t="s">
        <v>28</v>
      </c>
      <c r="C20" s="573"/>
      <c r="D20" s="192">
        <v>2017</v>
      </c>
      <c r="E20" s="289">
        <v>5124</v>
      </c>
      <c r="F20" s="289">
        <v>2502</v>
      </c>
      <c r="G20" s="404">
        <f t="shared" si="4"/>
        <v>48.829039812646371</v>
      </c>
      <c r="H20" s="289">
        <v>5107</v>
      </c>
      <c r="I20" s="289">
        <v>4535</v>
      </c>
      <c r="J20" s="290">
        <f t="shared" ref="J20:J39" si="8">I20/H20*100</f>
        <v>88.799686704523211</v>
      </c>
      <c r="K20" s="291">
        <v>5111</v>
      </c>
      <c r="L20" s="291">
        <v>4810</v>
      </c>
      <c r="M20" s="292">
        <f t="shared" si="6"/>
        <v>94.110741537859525</v>
      </c>
    </row>
    <row r="21" spans="1:13" ht="21.75" customHeight="1">
      <c r="A21" s="288">
        <v>10</v>
      </c>
      <c r="B21" s="572" t="s">
        <v>29</v>
      </c>
      <c r="C21" s="573"/>
      <c r="D21" s="192">
        <v>2014</v>
      </c>
      <c r="E21" s="289">
        <v>5773</v>
      </c>
      <c r="F21" s="289">
        <v>3015</v>
      </c>
      <c r="G21" s="404">
        <f t="shared" si="4"/>
        <v>52.225879092326345</v>
      </c>
      <c r="H21" s="289">
        <v>6103</v>
      </c>
      <c r="I21" s="289">
        <v>5714</v>
      </c>
      <c r="J21" s="290">
        <f t="shared" si="8"/>
        <v>93.626085531705712</v>
      </c>
      <c r="K21" s="291">
        <v>5675</v>
      </c>
      <c r="L21" s="291">
        <v>5596</v>
      </c>
      <c r="M21" s="292">
        <f t="shared" si="6"/>
        <v>98.607929515418505</v>
      </c>
    </row>
    <row r="22" spans="1:13" ht="21.75" customHeight="1">
      <c r="A22" s="288">
        <v>11</v>
      </c>
      <c r="B22" s="572" t="s">
        <v>30</v>
      </c>
      <c r="C22" s="573"/>
      <c r="D22" s="192">
        <v>2019</v>
      </c>
      <c r="E22" s="289">
        <v>5917</v>
      </c>
      <c r="F22" s="289">
        <v>2987</v>
      </c>
      <c r="G22" s="404">
        <f t="shared" si="4"/>
        <v>50.481663004901137</v>
      </c>
      <c r="H22" s="289">
        <v>5765</v>
      </c>
      <c r="I22" s="289">
        <v>5362</v>
      </c>
      <c r="J22" s="290">
        <f t="shared" si="8"/>
        <v>93.009540329575032</v>
      </c>
      <c r="K22" s="291">
        <v>5539</v>
      </c>
      <c r="L22" s="291">
        <v>5057</v>
      </c>
      <c r="M22" s="292">
        <f t="shared" si="6"/>
        <v>91.298068243365222</v>
      </c>
    </row>
    <row r="23" spans="1:13" ht="21.75" customHeight="1">
      <c r="A23" s="288">
        <v>12</v>
      </c>
      <c r="B23" s="572" t="s">
        <v>31</v>
      </c>
      <c r="C23" s="573"/>
      <c r="D23" s="192">
        <v>2015</v>
      </c>
      <c r="E23" s="289">
        <v>6056</v>
      </c>
      <c r="F23" s="289">
        <v>3102</v>
      </c>
      <c r="G23" s="404">
        <f t="shared" si="4"/>
        <v>51.221928665785995</v>
      </c>
      <c r="H23" s="289">
        <v>5994</v>
      </c>
      <c r="I23" s="289">
        <v>5410</v>
      </c>
      <c r="J23" s="290">
        <f t="shared" si="8"/>
        <v>90.256923590256918</v>
      </c>
      <c r="K23" s="291">
        <v>6119</v>
      </c>
      <c r="L23" s="291">
        <v>5610</v>
      </c>
      <c r="M23" s="292">
        <f t="shared" si="6"/>
        <v>91.681647327994781</v>
      </c>
    </row>
    <row r="24" spans="1:13" ht="22.5" customHeight="1">
      <c r="A24" s="288">
        <v>13</v>
      </c>
      <c r="B24" s="572" t="s">
        <v>32</v>
      </c>
      <c r="C24" s="573"/>
      <c r="D24" s="192">
        <v>2016</v>
      </c>
      <c r="E24" s="289">
        <v>5668</v>
      </c>
      <c r="F24" s="289">
        <v>2987</v>
      </c>
      <c r="G24" s="404">
        <f t="shared" si="4"/>
        <v>52.699364855328156</v>
      </c>
      <c r="H24" s="289">
        <v>4701</v>
      </c>
      <c r="I24" s="289">
        <v>4316</v>
      </c>
      <c r="J24" s="290">
        <f t="shared" si="8"/>
        <v>91.810253137630298</v>
      </c>
      <c r="K24" s="291">
        <v>4757</v>
      </c>
      <c r="L24" s="291">
        <v>4227</v>
      </c>
      <c r="M24" s="292">
        <f t="shared" si="6"/>
        <v>88.85852428000841</v>
      </c>
    </row>
    <row r="25" spans="1:13" ht="21" customHeight="1">
      <c r="A25" s="288">
        <v>14</v>
      </c>
      <c r="B25" s="572" t="s">
        <v>33</v>
      </c>
      <c r="C25" s="573"/>
      <c r="D25" s="192">
        <v>2017</v>
      </c>
      <c r="E25" s="289">
        <v>6349</v>
      </c>
      <c r="F25" s="289">
        <v>3320</v>
      </c>
      <c r="G25" s="404">
        <f t="shared" si="4"/>
        <v>52.291699480233113</v>
      </c>
      <c r="H25" s="289">
        <v>5703</v>
      </c>
      <c r="I25" s="289">
        <v>5280</v>
      </c>
      <c r="J25" s="290">
        <f t="shared" si="8"/>
        <v>92.582851130983684</v>
      </c>
      <c r="K25" s="291">
        <v>5686</v>
      </c>
      <c r="L25" s="291">
        <v>5463</v>
      </c>
      <c r="M25" s="292">
        <f t="shared" si="6"/>
        <v>96.078086528315168</v>
      </c>
    </row>
    <row r="26" spans="1:13" ht="21.75" customHeight="1">
      <c r="A26" s="288">
        <v>15</v>
      </c>
      <c r="B26" s="572" t="s">
        <v>34</v>
      </c>
      <c r="C26" s="573"/>
      <c r="D26" s="192">
        <v>2017</v>
      </c>
      <c r="E26" s="289">
        <v>7238</v>
      </c>
      <c r="F26" s="289">
        <v>3670</v>
      </c>
      <c r="G26" s="404">
        <f t="shared" si="4"/>
        <v>50.70461453440177</v>
      </c>
      <c r="H26" s="289">
        <v>7567</v>
      </c>
      <c r="I26" s="289">
        <v>6918</v>
      </c>
      <c r="J26" s="290">
        <f t="shared" si="8"/>
        <v>91.423285317827407</v>
      </c>
      <c r="K26" s="291">
        <v>7615</v>
      </c>
      <c r="L26" s="291">
        <v>7184</v>
      </c>
      <c r="M26" s="292">
        <f t="shared" si="6"/>
        <v>94.340118187787255</v>
      </c>
    </row>
    <row r="27" spans="1:13" ht="21.75" customHeight="1">
      <c r="A27" s="288">
        <v>16</v>
      </c>
      <c r="B27" s="572" t="s">
        <v>35</v>
      </c>
      <c r="C27" s="573"/>
      <c r="D27" s="192">
        <v>2016</v>
      </c>
      <c r="E27" s="289">
        <v>12670</v>
      </c>
      <c r="F27" s="289">
        <v>6320</v>
      </c>
      <c r="G27" s="404">
        <f t="shared" si="4"/>
        <v>49.881610102604576</v>
      </c>
      <c r="H27" s="289">
        <v>12890</v>
      </c>
      <c r="I27" s="289">
        <v>11445</v>
      </c>
      <c r="J27" s="290">
        <f t="shared" si="8"/>
        <v>88.789759503491084</v>
      </c>
      <c r="K27" s="291">
        <v>13039</v>
      </c>
      <c r="L27" s="291">
        <v>11201</v>
      </c>
      <c r="M27" s="292">
        <f t="shared" si="6"/>
        <v>85.903826980596676</v>
      </c>
    </row>
    <row r="28" spans="1:13" s="78" customFormat="1" ht="22.5" customHeight="1">
      <c r="A28" s="288">
        <v>17</v>
      </c>
      <c r="B28" s="572" t="s">
        <v>36</v>
      </c>
      <c r="C28" s="573"/>
      <c r="D28" s="192">
        <v>2019</v>
      </c>
      <c r="E28" s="289">
        <v>5436</v>
      </c>
      <c r="F28" s="289">
        <v>2701</v>
      </c>
      <c r="G28" s="404">
        <f t="shared" si="4"/>
        <v>49.687270051508463</v>
      </c>
      <c r="H28" s="289">
        <v>5348</v>
      </c>
      <c r="I28" s="289">
        <v>4827</v>
      </c>
      <c r="J28" s="290">
        <f t="shared" si="8"/>
        <v>90.258040388930439</v>
      </c>
      <c r="K28" s="291">
        <v>5247</v>
      </c>
      <c r="L28" s="291">
        <v>4642</v>
      </c>
      <c r="M28" s="292">
        <f t="shared" si="6"/>
        <v>88.469601677148844</v>
      </c>
    </row>
    <row r="29" spans="1:13" s="78" customFormat="1" ht="21.75" customHeight="1">
      <c r="A29" s="288">
        <v>18</v>
      </c>
      <c r="B29" s="572" t="s">
        <v>37</v>
      </c>
      <c r="C29" s="573"/>
      <c r="D29" s="192">
        <v>2020</v>
      </c>
      <c r="E29" s="289">
        <v>7285</v>
      </c>
      <c r="F29" s="289">
        <v>4015</v>
      </c>
      <c r="G29" s="404">
        <f t="shared" si="4"/>
        <v>55.113246396705563</v>
      </c>
      <c r="H29" s="289">
        <v>6994</v>
      </c>
      <c r="I29" s="289">
        <v>6357</v>
      </c>
      <c r="J29" s="290">
        <f t="shared" si="8"/>
        <v>90.892193308550191</v>
      </c>
      <c r="K29" s="291">
        <v>7072</v>
      </c>
      <c r="L29" s="291">
        <v>6156</v>
      </c>
      <c r="M29" s="292">
        <f t="shared" si="6"/>
        <v>87.047511312217196</v>
      </c>
    </row>
    <row r="30" spans="1:13" s="78" customFormat="1" ht="22.5" customHeight="1">
      <c r="A30" s="288">
        <v>19</v>
      </c>
      <c r="B30" s="572" t="s">
        <v>38</v>
      </c>
      <c r="C30" s="573"/>
      <c r="D30" s="192">
        <v>2020</v>
      </c>
      <c r="E30" s="289">
        <v>9372</v>
      </c>
      <c r="F30" s="289">
        <v>5012</v>
      </c>
      <c r="G30" s="404">
        <f t="shared" si="4"/>
        <v>53.478446436192918</v>
      </c>
      <c r="H30" s="289">
        <v>9790</v>
      </c>
      <c r="I30" s="289">
        <v>8535</v>
      </c>
      <c r="J30" s="290">
        <f t="shared" si="8"/>
        <v>87.180796731358541</v>
      </c>
      <c r="K30" s="291">
        <v>9929</v>
      </c>
      <c r="L30" s="291">
        <v>8441</v>
      </c>
      <c r="M30" s="292">
        <f t="shared" si="6"/>
        <v>85.013596535401348</v>
      </c>
    </row>
    <row r="31" spans="1:13" s="78" customFormat="1" ht="23.25" customHeight="1">
      <c r="A31" s="288">
        <v>20</v>
      </c>
      <c r="B31" s="572" t="s">
        <v>39</v>
      </c>
      <c r="C31" s="573"/>
      <c r="D31" s="192">
        <v>2020</v>
      </c>
      <c r="E31" s="289">
        <v>7468</v>
      </c>
      <c r="F31" s="289">
        <v>3970</v>
      </c>
      <c r="G31" s="404">
        <f t="shared" si="4"/>
        <v>53.16014997321907</v>
      </c>
      <c r="H31" s="289">
        <v>7272</v>
      </c>
      <c r="I31" s="289">
        <v>6360</v>
      </c>
      <c r="J31" s="290">
        <f t="shared" si="8"/>
        <v>87.458745874587464</v>
      </c>
      <c r="K31" s="291">
        <v>7440</v>
      </c>
      <c r="L31" s="291">
        <v>6326</v>
      </c>
      <c r="M31" s="292">
        <f t="shared" si="6"/>
        <v>85.026881720430097</v>
      </c>
    </row>
    <row r="32" spans="1:13" ht="21.75" customHeight="1">
      <c r="A32" s="288">
        <v>21</v>
      </c>
      <c r="B32" s="572" t="s">
        <v>40</v>
      </c>
      <c r="C32" s="573"/>
      <c r="D32" s="192">
        <v>2019</v>
      </c>
      <c r="E32" s="289">
        <v>3984</v>
      </c>
      <c r="F32" s="289">
        <v>2012</v>
      </c>
      <c r="G32" s="404">
        <f t="shared" si="4"/>
        <v>50.502008032128508</v>
      </c>
      <c r="H32" s="289">
        <v>4098</v>
      </c>
      <c r="I32" s="289">
        <v>3685</v>
      </c>
      <c r="J32" s="290">
        <f t="shared" si="8"/>
        <v>89.921913128355285</v>
      </c>
      <c r="K32" s="291">
        <v>4096</v>
      </c>
      <c r="L32" s="291">
        <v>3641</v>
      </c>
      <c r="M32" s="292">
        <f t="shared" si="6"/>
        <v>88.8916015625</v>
      </c>
    </row>
    <row r="33" spans="1:13" s="78" customFormat="1" ht="21.75" customHeight="1">
      <c r="A33" s="288">
        <v>22</v>
      </c>
      <c r="B33" s="572" t="s">
        <v>41</v>
      </c>
      <c r="C33" s="573"/>
      <c r="D33" s="192">
        <v>2018</v>
      </c>
      <c r="E33" s="289">
        <v>4403</v>
      </c>
      <c r="F33" s="289">
        <v>2230</v>
      </c>
      <c r="G33" s="404">
        <f t="shared" si="4"/>
        <v>50.647285941403588</v>
      </c>
      <c r="H33" s="289">
        <v>4269</v>
      </c>
      <c r="I33" s="289">
        <v>3928</v>
      </c>
      <c r="J33" s="290">
        <f t="shared" si="8"/>
        <v>92.012180838603882</v>
      </c>
      <c r="K33" s="291">
        <v>4303</v>
      </c>
      <c r="L33" s="291">
        <v>3992</v>
      </c>
      <c r="M33" s="292">
        <f t="shared" si="6"/>
        <v>92.772484313269814</v>
      </c>
    </row>
    <row r="34" spans="1:13" s="78" customFormat="1" ht="21" customHeight="1">
      <c r="A34" s="288">
        <v>23</v>
      </c>
      <c r="B34" s="572" t="s">
        <v>42</v>
      </c>
      <c r="C34" s="573"/>
      <c r="D34" s="192">
        <v>2020</v>
      </c>
      <c r="E34" s="289">
        <v>6598</v>
      </c>
      <c r="F34" s="289">
        <v>3320</v>
      </c>
      <c r="G34" s="404">
        <f t="shared" si="4"/>
        <v>50.318278266141256</v>
      </c>
      <c r="H34" s="289">
        <v>6600</v>
      </c>
      <c r="I34" s="289">
        <v>5737</v>
      </c>
      <c r="J34" s="290">
        <f t="shared" si="8"/>
        <v>86.924242424242422</v>
      </c>
      <c r="K34" s="291">
        <v>6924</v>
      </c>
      <c r="L34" s="291">
        <v>5889</v>
      </c>
      <c r="M34" s="292">
        <f t="shared" si="6"/>
        <v>85.051993067590985</v>
      </c>
    </row>
    <row r="35" spans="1:13" ht="21.75" customHeight="1">
      <c r="A35" s="288">
        <v>24</v>
      </c>
      <c r="B35" s="572" t="s">
        <v>43</v>
      </c>
      <c r="C35" s="573"/>
      <c r="D35" s="192">
        <v>2013</v>
      </c>
      <c r="E35" s="289">
        <v>4574</v>
      </c>
      <c r="F35" s="289">
        <v>2620</v>
      </c>
      <c r="G35" s="404">
        <f t="shared" si="4"/>
        <v>57.280279842588541</v>
      </c>
      <c r="H35" s="289">
        <v>4282</v>
      </c>
      <c r="I35" s="289">
        <v>4130</v>
      </c>
      <c r="J35" s="290">
        <f t="shared" si="8"/>
        <v>96.450256889304057</v>
      </c>
      <c r="K35" s="291">
        <v>4313</v>
      </c>
      <c r="L35" s="291">
        <v>4153</v>
      </c>
      <c r="M35" s="292">
        <f t="shared" si="6"/>
        <v>96.29028518432645</v>
      </c>
    </row>
    <row r="36" spans="1:13" ht="21.75" customHeight="1">
      <c r="A36" s="288">
        <v>25</v>
      </c>
      <c r="B36" s="572" t="s">
        <v>44</v>
      </c>
      <c r="C36" s="573"/>
      <c r="D36" s="192">
        <v>2020</v>
      </c>
      <c r="E36" s="289">
        <v>4265</v>
      </c>
      <c r="F36" s="289">
        <v>2315</v>
      </c>
      <c r="G36" s="404">
        <f t="shared" si="4"/>
        <v>54.279015240328256</v>
      </c>
      <c r="H36" s="289">
        <v>4197</v>
      </c>
      <c r="I36" s="289">
        <v>3820</v>
      </c>
      <c r="J36" s="290">
        <f t="shared" si="8"/>
        <v>91.017393376221108</v>
      </c>
      <c r="K36" s="291">
        <v>4354</v>
      </c>
      <c r="L36" s="291">
        <v>3894</v>
      </c>
      <c r="M36" s="292">
        <f t="shared" si="6"/>
        <v>89.435002296738631</v>
      </c>
    </row>
    <row r="37" spans="1:13" ht="21" customHeight="1">
      <c r="A37" s="288">
        <v>26</v>
      </c>
      <c r="B37" s="572" t="s">
        <v>45</v>
      </c>
      <c r="C37" s="573"/>
      <c r="D37" s="192">
        <v>2016</v>
      </c>
      <c r="E37" s="289">
        <v>6207</v>
      </c>
      <c r="F37" s="289">
        <v>3370</v>
      </c>
      <c r="G37" s="404">
        <f t="shared" si="4"/>
        <v>54.293539552118574</v>
      </c>
      <c r="H37" s="289">
        <v>6322</v>
      </c>
      <c r="I37" s="289">
        <v>5615</v>
      </c>
      <c r="J37" s="290">
        <f t="shared" si="8"/>
        <v>88.816830117051566</v>
      </c>
      <c r="K37" s="291">
        <v>6163</v>
      </c>
      <c r="L37" s="291">
        <v>5383</v>
      </c>
      <c r="M37" s="292">
        <f t="shared" si="6"/>
        <v>87.343826058737633</v>
      </c>
    </row>
    <row r="38" spans="1:13" ht="21.75" customHeight="1">
      <c r="A38" s="288">
        <v>27</v>
      </c>
      <c r="B38" s="642" t="s">
        <v>46</v>
      </c>
      <c r="C38" s="642"/>
      <c r="D38" s="192">
        <v>2013</v>
      </c>
      <c r="E38" s="289">
        <v>4957</v>
      </c>
      <c r="F38" s="289">
        <v>2470</v>
      </c>
      <c r="G38" s="404">
        <f t="shared" si="4"/>
        <v>49.828525317732499</v>
      </c>
      <c r="H38" s="289">
        <v>4988</v>
      </c>
      <c r="I38" s="289">
        <v>4562</v>
      </c>
      <c r="J38" s="290">
        <f t="shared" si="8"/>
        <v>91.459502806736168</v>
      </c>
      <c r="K38" s="291">
        <v>5025</v>
      </c>
      <c r="L38" s="291">
        <v>4721</v>
      </c>
      <c r="M38" s="292">
        <f t="shared" si="6"/>
        <v>93.950248756218897</v>
      </c>
    </row>
    <row r="39" spans="1:13" s="78" customFormat="1" ht="22.5" customHeight="1">
      <c r="A39" s="639">
        <v>28</v>
      </c>
      <c r="B39" s="643" t="s">
        <v>47</v>
      </c>
      <c r="C39" s="407" t="s">
        <v>47</v>
      </c>
      <c r="D39" s="632">
        <v>2020</v>
      </c>
      <c r="E39" s="289">
        <v>2989</v>
      </c>
      <c r="F39" s="289">
        <v>1680</v>
      </c>
      <c r="G39" s="404">
        <f t="shared" si="4"/>
        <v>56.206088992974237</v>
      </c>
      <c r="H39" s="628">
        <v>8074</v>
      </c>
      <c r="I39" s="628">
        <v>6978</v>
      </c>
      <c r="J39" s="630">
        <f t="shared" si="8"/>
        <v>86.425563537280155</v>
      </c>
      <c r="K39" s="626">
        <v>8245</v>
      </c>
      <c r="L39" s="626">
        <v>7010</v>
      </c>
      <c r="M39" s="620">
        <f t="shared" si="6"/>
        <v>85.021224984839293</v>
      </c>
    </row>
    <row r="40" spans="1:13" ht="21.75" customHeight="1">
      <c r="A40" s="640"/>
      <c r="B40" s="643"/>
      <c r="C40" s="407" t="s">
        <v>315</v>
      </c>
      <c r="D40" s="633"/>
      <c r="E40" s="289">
        <v>5339</v>
      </c>
      <c r="F40" s="289">
        <v>2715</v>
      </c>
      <c r="G40" s="404">
        <f t="shared" si="4"/>
        <v>50.852219516763441</v>
      </c>
      <c r="H40" s="629"/>
      <c r="I40" s="629"/>
      <c r="J40" s="631"/>
      <c r="K40" s="627"/>
      <c r="L40" s="627"/>
      <c r="M40" s="621"/>
    </row>
    <row r="41" spans="1:13" ht="22.5" customHeight="1">
      <c r="A41" s="639">
        <v>29</v>
      </c>
      <c r="B41" s="641" t="s">
        <v>48</v>
      </c>
      <c r="C41" s="11" t="s">
        <v>316</v>
      </c>
      <c r="D41" s="192">
        <v>2014</v>
      </c>
      <c r="E41" s="289">
        <v>7243</v>
      </c>
      <c r="F41" s="289">
        <v>3620</v>
      </c>
      <c r="G41" s="404">
        <f t="shared" si="4"/>
        <v>49.979290349302772</v>
      </c>
      <c r="H41" s="622"/>
      <c r="I41" s="622"/>
      <c r="J41" s="624"/>
      <c r="K41" s="626">
        <v>14926</v>
      </c>
      <c r="L41" s="626">
        <v>13386</v>
      </c>
      <c r="M41" s="620">
        <f>L41/K41*100</f>
        <v>89.682433337799822</v>
      </c>
    </row>
    <row r="42" spans="1:13" ht="24" customHeight="1">
      <c r="A42" s="640"/>
      <c r="B42" s="641"/>
      <c r="C42" s="115" t="s">
        <v>317</v>
      </c>
      <c r="D42" s="192"/>
      <c r="E42" s="289">
        <v>3628</v>
      </c>
      <c r="F42" s="289">
        <v>1870</v>
      </c>
      <c r="G42" s="404">
        <f t="shared" si="4"/>
        <v>51.543550165380367</v>
      </c>
      <c r="H42" s="623"/>
      <c r="I42" s="623"/>
      <c r="J42" s="625"/>
      <c r="K42" s="627"/>
      <c r="L42" s="627"/>
      <c r="M42" s="621"/>
    </row>
  </sheetData>
  <mergeCells count="80">
    <mergeCell ref="A41:A42"/>
    <mergeCell ref="B41:B42"/>
    <mergeCell ref="B35:C35"/>
    <mergeCell ref="B36:C36"/>
    <mergeCell ref="B37:C37"/>
    <mergeCell ref="B38:C38"/>
    <mergeCell ref="A39:A40"/>
    <mergeCell ref="B39:B40"/>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A14:A15"/>
    <mergeCell ref="B14:B15"/>
    <mergeCell ref="B16:C16"/>
    <mergeCell ref="B17:C17"/>
    <mergeCell ref="A18:A19"/>
    <mergeCell ref="B18:B19"/>
    <mergeCell ref="A9:C9"/>
    <mergeCell ref="B10:C10"/>
    <mergeCell ref="B11:C11"/>
    <mergeCell ref="B12:C12"/>
    <mergeCell ref="B13:C13"/>
    <mergeCell ref="M6:M7"/>
    <mergeCell ref="D14:D15"/>
    <mergeCell ref="A8:C8"/>
    <mergeCell ref="A1:B1"/>
    <mergeCell ref="A2:M2"/>
    <mergeCell ref="A3:M3"/>
    <mergeCell ref="E5:G5"/>
    <mergeCell ref="H5:J5"/>
    <mergeCell ref="K5:M5"/>
    <mergeCell ref="A5:A7"/>
    <mergeCell ref="B5:C7"/>
    <mergeCell ref="D5:D7"/>
    <mergeCell ref="E6:E7"/>
    <mergeCell ref="F6:F7"/>
    <mergeCell ref="G6:G7"/>
    <mergeCell ref="H6:H7"/>
    <mergeCell ref="D18:D19"/>
    <mergeCell ref="D39:D40"/>
    <mergeCell ref="J6:J7"/>
    <mergeCell ref="K6:K7"/>
    <mergeCell ref="L6:L7"/>
    <mergeCell ref="I6:I7"/>
    <mergeCell ref="H14:H15"/>
    <mergeCell ref="I14:I15"/>
    <mergeCell ref="J14:J15"/>
    <mergeCell ref="K14:K15"/>
    <mergeCell ref="L14:L15"/>
    <mergeCell ref="H39:H40"/>
    <mergeCell ref="I39:I40"/>
    <mergeCell ref="J39:J40"/>
    <mergeCell ref="K39:K40"/>
    <mergeCell ref="L39:L40"/>
    <mergeCell ref="M14:M15"/>
    <mergeCell ref="H18:H19"/>
    <mergeCell ref="I18:I19"/>
    <mergeCell ref="J18:J19"/>
    <mergeCell ref="K18:K19"/>
    <mergeCell ref="L18:L19"/>
    <mergeCell ref="M18:M19"/>
    <mergeCell ref="M39:M40"/>
    <mergeCell ref="H41:H42"/>
    <mergeCell ref="I41:I42"/>
    <mergeCell ref="J41:J42"/>
    <mergeCell ref="K41:K42"/>
    <mergeCell ref="L41:L42"/>
    <mergeCell ref="M41:M42"/>
  </mergeCells>
  <pageMargins left="0.7" right="0.45" top="0.5" bottom="0.5" header="0.3" footer="0.3"/>
  <pageSetup paperSize="9" orientation="landscape" verticalDpi="0" r:id="rId1"/>
  <drawing r:id="rId2"/>
</worksheet>
</file>

<file path=xl/worksheets/sheet8.xml><?xml version="1.0" encoding="utf-8"?>
<worksheet xmlns="http://schemas.openxmlformats.org/spreadsheetml/2006/main" xmlns:r="http://schemas.openxmlformats.org/officeDocument/2006/relationships">
  <dimension ref="A1:W43"/>
  <sheetViews>
    <sheetView workbookViewId="0">
      <selection sqref="A1:B1"/>
    </sheetView>
  </sheetViews>
  <sheetFormatPr defaultRowHeight="18.75"/>
  <cols>
    <col min="1" max="1" width="3.85546875" style="19" customWidth="1"/>
    <col min="2" max="2" width="10.7109375" style="19" customWidth="1"/>
    <col min="3" max="3" width="9.7109375" style="19" customWidth="1"/>
    <col min="4" max="5" width="6.42578125" style="19" customWidth="1"/>
    <col min="6" max="6" width="7.7109375" style="19" customWidth="1"/>
    <col min="7" max="7" width="7.85546875" style="19" customWidth="1"/>
    <col min="8" max="8" width="5.140625" style="19" customWidth="1"/>
    <col min="9" max="9" width="6.140625" style="19" customWidth="1"/>
    <col min="10" max="10" width="7.28515625" style="19" customWidth="1"/>
    <col min="11" max="11" width="7.5703125" style="19" customWidth="1"/>
    <col min="12" max="12" width="5.42578125" style="19" customWidth="1"/>
    <col min="13" max="13" width="7.42578125" style="19" customWidth="1"/>
    <col min="14" max="14" width="4.7109375" style="19" customWidth="1"/>
    <col min="15" max="15" width="6.85546875" style="19" customWidth="1"/>
    <col min="16" max="17" width="7.28515625" style="19" customWidth="1"/>
    <col min="18" max="18" width="5.140625" style="19" customWidth="1"/>
    <col min="19" max="19" width="7" style="19" customWidth="1"/>
    <col min="20" max="20" width="6.85546875" style="19" customWidth="1"/>
    <col min="21" max="22" width="9.140625" style="19"/>
    <col min="23" max="23" width="21.7109375" style="19" bestFit="1" customWidth="1"/>
    <col min="24" max="16384" width="9.140625" style="19"/>
  </cols>
  <sheetData>
    <row r="1" spans="1:23">
      <c r="A1" s="548" t="s">
        <v>345</v>
      </c>
      <c r="B1" s="548"/>
      <c r="C1" s="62"/>
    </row>
    <row r="2" spans="1:23">
      <c r="A2" s="549" t="s">
        <v>127</v>
      </c>
      <c r="B2" s="549"/>
      <c r="C2" s="549"/>
      <c r="D2" s="549"/>
      <c r="E2" s="549"/>
      <c r="F2" s="549"/>
      <c r="G2" s="549"/>
      <c r="H2" s="549"/>
      <c r="I2" s="549"/>
      <c r="J2" s="549"/>
      <c r="K2" s="549"/>
      <c r="L2" s="549"/>
      <c r="M2" s="549"/>
      <c r="N2" s="549"/>
      <c r="O2" s="549"/>
      <c r="P2" s="549"/>
      <c r="Q2" s="549"/>
      <c r="R2" s="549"/>
      <c r="S2" s="549"/>
      <c r="T2" s="549"/>
    </row>
    <row r="3" spans="1:23">
      <c r="A3" s="549" t="s">
        <v>56</v>
      </c>
      <c r="B3" s="549"/>
      <c r="C3" s="549"/>
      <c r="D3" s="549"/>
      <c r="E3" s="549"/>
      <c r="F3" s="549"/>
      <c r="G3" s="549"/>
      <c r="H3" s="549"/>
      <c r="I3" s="549"/>
      <c r="J3" s="549"/>
      <c r="K3" s="549"/>
      <c r="L3" s="549"/>
      <c r="M3" s="549"/>
      <c r="N3" s="549"/>
      <c r="O3" s="549"/>
      <c r="P3" s="549"/>
      <c r="Q3" s="549"/>
      <c r="R3" s="549"/>
      <c r="S3" s="549"/>
      <c r="T3" s="549"/>
    </row>
    <row r="4" spans="1:23">
      <c r="A4" s="551" t="s">
        <v>1074</v>
      </c>
      <c r="B4" s="551"/>
      <c r="C4" s="551"/>
      <c r="D4" s="551"/>
      <c r="E4" s="551"/>
      <c r="F4" s="551"/>
      <c r="G4" s="551"/>
      <c r="H4" s="551"/>
      <c r="I4" s="551"/>
      <c r="J4" s="551"/>
      <c r="K4" s="551"/>
      <c r="L4" s="551"/>
      <c r="M4" s="551"/>
      <c r="N4" s="551"/>
      <c r="O4" s="551"/>
      <c r="P4" s="551"/>
      <c r="Q4" s="551"/>
      <c r="R4" s="551"/>
      <c r="S4" s="551"/>
      <c r="T4" s="551"/>
    </row>
    <row r="5" spans="1:23" ht="14.25" customHeight="1"/>
    <row r="6" spans="1:23" ht="35.25" customHeight="1">
      <c r="A6" s="561" t="s">
        <v>0</v>
      </c>
      <c r="B6" s="562" t="s">
        <v>1</v>
      </c>
      <c r="C6" s="563"/>
      <c r="D6" s="648" t="s">
        <v>2</v>
      </c>
      <c r="E6" s="560" t="s">
        <v>128</v>
      </c>
      <c r="F6" s="560"/>
      <c r="G6" s="560"/>
      <c r="H6" s="560"/>
      <c r="I6" s="560" t="s">
        <v>133</v>
      </c>
      <c r="J6" s="560"/>
      <c r="K6" s="560"/>
      <c r="L6" s="560"/>
      <c r="M6" s="560"/>
      <c r="N6" s="560"/>
      <c r="O6" s="560" t="s">
        <v>889</v>
      </c>
      <c r="P6" s="560"/>
      <c r="Q6" s="560"/>
      <c r="R6" s="560"/>
      <c r="S6" s="560"/>
      <c r="T6" s="560"/>
    </row>
    <row r="7" spans="1:23" ht="69.75" customHeight="1">
      <c r="A7" s="561"/>
      <c r="B7" s="564"/>
      <c r="C7" s="565"/>
      <c r="D7" s="649"/>
      <c r="E7" s="644" t="s">
        <v>129</v>
      </c>
      <c r="F7" s="644" t="s">
        <v>130</v>
      </c>
      <c r="G7" s="644" t="s">
        <v>131</v>
      </c>
      <c r="H7" s="644" t="s">
        <v>4</v>
      </c>
      <c r="I7" s="644" t="s">
        <v>129</v>
      </c>
      <c r="J7" s="644" t="s">
        <v>130</v>
      </c>
      <c r="K7" s="644" t="s">
        <v>131</v>
      </c>
      <c r="L7" s="644" t="s">
        <v>4</v>
      </c>
      <c r="M7" s="644" t="s">
        <v>132</v>
      </c>
      <c r="N7" s="644" t="s">
        <v>4</v>
      </c>
      <c r="O7" s="644" t="s">
        <v>129</v>
      </c>
      <c r="P7" s="644" t="s">
        <v>130</v>
      </c>
      <c r="Q7" s="644" t="s">
        <v>131</v>
      </c>
      <c r="R7" s="644" t="s">
        <v>4</v>
      </c>
      <c r="S7" s="644" t="s">
        <v>132</v>
      </c>
      <c r="T7" s="644" t="s">
        <v>4</v>
      </c>
    </row>
    <row r="8" spans="1:23" ht="18.75" customHeight="1">
      <c r="A8" s="561"/>
      <c r="B8" s="566"/>
      <c r="C8" s="567"/>
      <c r="D8" s="650"/>
      <c r="E8" s="645"/>
      <c r="F8" s="645"/>
      <c r="G8" s="645"/>
      <c r="H8" s="645"/>
      <c r="I8" s="645"/>
      <c r="J8" s="645"/>
      <c r="K8" s="645"/>
      <c r="L8" s="645"/>
      <c r="M8" s="645"/>
      <c r="N8" s="645"/>
      <c r="O8" s="645"/>
      <c r="P8" s="645"/>
      <c r="Q8" s="645"/>
      <c r="R8" s="645"/>
      <c r="S8" s="645"/>
      <c r="T8" s="645"/>
    </row>
    <row r="9" spans="1:23" ht="18.75" customHeight="1">
      <c r="A9" s="574" t="s">
        <v>51</v>
      </c>
      <c r="B9" s="575"/>
      <c r="C9" s="576"/>
      <c r="D9" s="74"/>
      <c r="E9" s="235">
        <f>SUM(E11:E43)</f>
        <v>11983</v>
      </c>
      <c r="F9" s="235">
        <f t="shared" ref="F9:S9" si="0">SUM(F11:F43)</f>
        <v>11341</v>
      </c>
      <c r="G9" s="235">
        <f t="shared" si="0"/>
        <v>3144</v>
      </c>
      <c r="H9" s="236">
        <f t="shared" ref="H9:H10" si="1">G9/F9*100</f>
        <v>27.722423066748963</v>
      </c>
      <c r="I9" s="73" t="s">
        <v>886</v>
      </c>
      <c r="J9" s="73" t="s">
        <v>886</v>
      </c>
      <c r="K9" s="73" t="s">
        <v>886</v>
      </c>
      <c r="L9" s="73" t="s">
        <v>886</v>
      </c>
      <c r="M9" s="73" t="s">
        <v>886</v>
      </c>
      <c r="N9" s="73" t="s">
        <v>886</v>
      </c>
      <c r="O9" s="235">
        <f t="shared" si="0"/>
        <v>15239</v>
      </c>
      <c r="P9" s="235">
        <f t="shared" si="0"/>
        <v>14475</v>
      </c>
      <c r="Q9" s="235">
        <f t="shared" si="0"/>
        <v>2881</v>
      </c>
      <c r="R9" s="458">
        <f t="shared" ref="R9:R10" si="2">Q9/P9*100</f>
        <v>19.903281519861832</v>
      </c>
      <c r="S9" s="235">
        <f t="shared" si="0"/>
        <v>1593</v>
      </c>
      <c r="T9" s="459">
        <f>S9/P9*100</f>
        <v>11.005181347150259</v>
      </c>
      <c r="U9" s="357"/>
      <c r="W9" s="438">
        <f>H9-R9</f>
        <v>7.8191415468871313</v>
      </c>
    </row>
    <row r="10" spans="1:23">
      <c r="A10" s="574" t="s">
        <v>50</v>
      </c>
      <c r="B10" s="575"/>
      <c r="C10" s="576"/>
      <c r="D10" s="74"/>
      <c r="E10" s="235">
        <f>SUM(E11:E41)</f>
        <v>11252</v>
      </c>
      <c r="F10" s="235">
        <f t="shared" ref="F10:S10" si="3">SUM(F11:F41)</f>
        <v>10655</v>
      </c>
      <c r="G10" s="235">
        <f t="shared" si="3"/>
        <v>2967</v>
      </c>
      <c r="H10" s="236">
        <f t="shared" si="1"/>
        <v>27.846081651806664</v>
      </c>
      <c r="I10" s="73" t="s">
        <v>886</v>
      </c>
      <c r="J10" s="73" t="s">
        <v>886</v>
      </c>
      <c r="K10" s="73" t="s">
        <v>886</v>
      </c>
      <c r="L10" s="73" t="s">
        <v>886</v>
      </c>
      <c r="M10" s="73" t="s">
        <v>886</v>
      </c>
      <c r="N10" s="73" t="s">
        <v>886</v>
      </c>
      <c r="O10" s="235">
        <f t="shared" si="3"/>
        <v>14176</v>
      </c>
      <c r="P10" s="235">
        <f t="shared" si="3"/>
        <v>13474</v>
      </c>
      <c r="Q10" s="235">
        <f t="shared" si="3"/>
        <v>2695</v>
      </c>
      <c r="R10" s="458">
        <f t="shared" si="2"/>
        <v>20.001484340210776</v>
      </c>
      <c r="S10" s="235">
        <f t="shared" si="3"/>
        <v>1492</v>
      </c>
      <c r="T10" s="459">
        <f>S10/P10*100</f>
        <v>11.073177972391273</v>
      </c>
      <c r="U10" s="357"/>
      <c r="W10" s="438">
        <f>H10-R10</f>
        <v>7.8445973115958871</v>
      </c>
    </row>
    <row r="11" spans="1:23">
      <c r="A11" s="73">
        <v>1</v>
      </c>
      <c r="B11" s="599" t="s">
        <v>20</v>
      </c>
      <c r="C11" s="600"/>
      <c r="D11" s="74">
        <v>2019</v>
      </c>
      <c r="E11" s="73">
        <v>276</v>
      </c>
      <c r="F11" s="73">
        <v>269</v>
      </c>
      <c r="G11" s="73">
        <v>73</v>
      </c>
      <c r="H11" s="246">
        <f>G11/F11*100</f>
        <v>27.137546468401485</v>
      </c>
      <c r="I11" s="247">
        <v>416</v>
      </c>
      <c r="J11" s="73">
        <v>404</v>
      </c>
      <c r="K11" s="73">
        <v>99</v>
      </c>
      <c r="L11" s="73">
        <f>K11/J11*100</f>
        <v>24.504950495049506</v>
      </c>
      <c r="M11" s="73">
        <v>60</v>
      </c>
      <c r="N11" s="74" t="s">
        <v>574</v>
      </c>
      <c r="O11" s="73">
        <v>419</v>
      </c>
      <c r="P11" s="73">
        <v>398</v>
      </c>
      <c r="Q11" s="73">
        <v>79</v>
      </c>
      <c r="R11" s="458">
        <f>Q11/P11*100</f>
        <v>19.849246231155778</v>
      </c>
      <c r="S11" s="73">
        <v>46</v>
      </c>
      <c r="T11" s="90" t="s">
        <v>575</v>
      </c>
    </row>
    <row r="12" spans="1:23">
      <c r="A12" s="73">
        <v>2</v>
      </c>
      <c r="B12" s="599" t="s">
        <v>21</v>
      </c>
      <c r="C12" s="600"/>
      <c r="D12" s="74">
        <v>2020</v>
      </c>
      <c r="E12" s="73">
        <v>281</v>
      </c>
      <c r="F12" s="73">
        <v>267</v>
      </c>
      <c r="G12" s="73">
        <v>73</v>
      </c>
      <c r="H12" s="246">
        <f t="shared" ref="H12:H43" si="4">G12/F12*100</f>
        <v>27.340823970037455</v>
      </c>
      <c r="I12" s="247">
        <v>362</v>
      </c>
      <c r="J12" s="73">
        <v>359</v>
      </c>
      <c r="K12" s="73">
        <v>71</v>
      </c>
      <c r="L12" s="73" t="s">
        <v>576</v>
      </c>
      <c r="M12" s="73">
        <v>48</v>
      </c>
      <c r="N12" s="74" t="s">
        <v>577</v>
      </c>
      <c r="O12" s="73">
        <v>365</v>
      </c>
      <c r="P12" s="73">
        <v>352</v>
      </c>
      <c r="Q12" s="73">
        <v>69</v>
      </c>
      <c r="R12" s="458">
        <f t="shared" ref="R12:R42" si="5">Q12/P12*100</f>
        <v>19.602272727272727</v>
      </c>
      <c r="S12" s="73">
        <v>41</v>
      </c>
      <c r="T12" s="90" t="s">
        <v>578</v>
      </c>
    </row>
    <row r="13" spans="1:23">
      <c r="A13" s="73">
        <v>3</v>
      </c>
      <c r="B13" s="599" t="s">
        <v>22</v>
      </c>
      <c r="C13" s="600"/>
      <c r="D13" s="74">
        <v>2020</v>
      </c>
      <c r="E13" s="73">
        <v>321</v>
      </c>
      <c r="F13" s="73">
        <v>309</v>
      </c>
      <c r="G13" s="73">
        <v>96</v>
      </c>
      <c r="H13" s="246">
        <f t="shared" si="4"/>
        <v>31.067961165048541</v>
      </c>
      <c r="I13" s="247">
        <v>360</v>
      </c>
      <c r="J13" s="73">
        <v>352</v>
      </c>
      <c r="K13" s="73">
        <v>72</v>
      </c>
      <c r="L13" s="73" t="s">
        <v>579</v>
      </c>
      <c r="M13" s="73">
        <v>43</v>
      </c>
      <c r="N13" s="74" t="s">
        <v>580</v>
      </c>
      <c r="O13" s="73">
        <v>402</v>
      </c>
      <c r="P13" s="73">
        <v>382</v>
      </c>
      <c r="Q13" s="73">
        <v>78</v>
      </c>
      <c r="R13" s="458">
        <f t="shared" si="5"/>
        <v>20.418848167539267</v>
      </c>
      <c r="S13" s="73">
        <v>46</v>
      </c>
      <c r="T13" s="90" t="s">
        <v>581</v>
      </c>
    </row>
    <row r="14" spans="1:23">
      <c r="A14" s="73">
        <v>4</v>
      </c>
      <c r="B14" s="599" t="s">
        <v>23</v>
      </c>
      <c r="C14" s="600"/>
      <c r="D14" s="74">
        <v>2020</v>
      </c>
      <c r="E14" s="73">
        <v>298</v>
      </c>
      <c r="F14" s="73">
        <v>285</v>
      </c>
      <c r="G14" s="73">
        <v>78</v>
      </c>
      <c r="H14" s="246">
        <f t="shared" si="4"/>
        <v>27.368421052631582</v>
      </c>
      <c r="I14" s="247">
        <v>350</v>
      </c>
      <c r="J14" s="73">
        <v>336</v>
      </c>
      <c r="K14" s="73">
        <v>86</v>
      </c>
      <c r="L14" s="73" t="s">
        <v>582</v>
      </c>
      <c r="M14" s="73">
        <v>54</v>
      </c>
      <c r="N14" s="74" t="s">
        <v>583</v>
      </c>
      <c r="O14" s="73">
        <v>317</v>
      </c>
      <c r="P14" s="73">
        <v>302</v>
      </c>
      <c r="Q14" s="73">
        <v>57</v>
      </c>
      <c r="R14" s="458">
        <f t="shared" si="5"/>
        <v>18.874172185430464</v>
      </c>
      <c r="S14" s="73">
        <v>33</v>
      </c>
      <c r="T14" s="90" t="s">
        <v>575</v>
      </c>
    </row>
    <row r="15" spans="1:23">
      <c r="A15" s="601">
        <v>5</v>
      </c>
      <c r="B15" s="603" t="s">
        <v>24</v>
      </c>
      <c r="C15" s="280" t="s">
        <v>24</v>
      </c>
      <c r="D15" s="646">
        <v>2020</v>
      </c>
      <c r="E15" s="73">
        <v>289</v>
      </c>
      <c r="F15" s="73">
        <v>273</v>
      </c>
      <c r="G15" s="73">
        <v>77</v>
      </c>
      <c r="H15" s="246">
        <f t="shared" si="4"/>
        <v>28.205128205128204</v>
      </c>
      <c r="I15" s="601">
        <v>587</v>
      </c>
      <c r="J15" s="601">
        <v>559</v>
      </c>
      <c r="K15" s="601">
        <v>113</v>
      </c>
      <c r="L15" s="601" t="s">
        <v>584</v>
      </c>
      <c r="M15" s="601">
        <v>63</v>
      </c>
      <c r="N15" s="601" t="s">
        <v>585</v>
      </c>
      <c r="O15" s="601">
        <v>603</v>
      </c>
      <c r="P15" s="601">
        <v>550</v>
      </c>
      <c r="Q15" s="601">
        <v>108</v>
      </c>
      <c r="R15" s="651">
        <f>Q15/P15*100</f>
        <v>19.636363636363637</v>
      </c>
      <c r="S15" s="601">
        <v>63</v>
      </c>
      <c r="T15" s="616" t="s">
        <v>587</v>
      </c>
    </row>
    <row r="16" spans="1:23">
      <c r="A16" s="602"/>
      <c r="B16" s="604"/>
      <c r="C16" s="280" t="s">
        <v>312</v>
      </c>
      <c r="D16" s="647"/>
      <c r="E16" s="73">
        <v>138</v>
      </c>
      <c r="F16" s="73">
        <v>126</v>
      </c>
      <c r="G16" s="73">
        <v>36</v>
      </c>
      <c r="H16" s="246">
        <f t="shared" si="4"/>
        <v>28.571428571428569</v>
      </c>
      <c r="I16" s="602"/>
      <c r="J16" s="602"/>
      <c r="K16" s="602"/>
      <c r="L16" s="602"/>
      <c r="M16" s="602"/>
      <c r="N16" s="602"/>
      <c r="O16" s="602"/>
      <c r="P16" s="602"/>
      <c r="Q16" s="602"/>
      <c r="R16" s="652"/>
      <c r="S16" s="602"/>
      <c r="T16" s="617"/>
    </row>
    <row r="17" spans="1:20">
      <c r="A17" s="73">
        <v>6</v>
      </c>
      <c r="B17" s="599" t="s">
        <v>25</v>
      </c>
      <c r="C17" s="600"/>
      <c r="D17" s="74">
        <v>2020</v>
      </c>
      <c r="E17" s="73">
        <v>265</v>
      </c>
      <c r="F17" s="73">
        <v>258</v>
      </c>
      <c r="G17" s="73">
        <v>72</v>
      </c>
      <c r="H17" s="246">
        <f t="shared" si="4"/>
        <v>27.906976744186046</v>
      </c>
      <c r="I17" s="73">
        <v>311</v>
      </c>
      <c r="J17" s="73">
        <v>290</v>
      </c>
      <c r="K17" s="73">
        <v>83</v>
      </c>
      <c r="L17" s="73" t="s">
        <v>588</v>
      </c>
      <c r="M17" s="73">
        <v>61</v>
      </c>
      <c r="N17" s="74" t="s">
        <v>571</v>
      </c>
      <c r="O17" s="73">
        <v>395</v>
      </c>
      <c r="P17" s="73">
        <v>371</v>
      </c>
      <c r="Q17" s="73">
        <v>72</v>
      </c>
      <c r="R17" s="458">
        <f>Q17/P17*100</f>
        <v>19.40700808625337</v>
      </c>
      <c r="S17" s="73">
        <v>40</v>
      </c>
      <c r="T17" s="90" t="s">
        <v>589</v>
      </c>
    </row>
    <row r="18" spans="1:20">
      <c r="A18" s="73">
        <v>7</v>
      </c>
      <c r="B18" s="599" t="s">
        <v>26</v>
      </c>
      <c r="C18" s="600"/>
      <c r="D18" s="74">
        <v>2015</v>
      </c>
      <c r="E18" s="73">
        <v>355</v>
      </c>
      <c r="F18" s="73">
        <v>335</v>
      </c>
      <c r="G18" s="73">
        <v>99</v>
      </c>
      <c r="H18" s="246">
        <f t="shared" si="4"/>
        <v>29.552238805970148</v>
      </c>
      <c r="I18" s="73">
        <v>552</v>
      </c>
      <c r="J18" s="73">
        <v>542</v>
      </c>
      <c r="K18" s="73">
        <v>118</v>
      </c>
      <c r="L18" s="73" t="s">
        <v>590</v>
      </c>
      <c r="M18" s="73">
        <v>72</v>
      </c>
      <c r="N18" s="74" t="s">
        <v>591</v>
      </c>
      <c r="O18" s="73">
        <v>522</v>
      </c>
      <c r="P18" s="73">
        <v>518</v>
      </c>
      <c r="Q18" s="73">
        <v>112</v>
      </c>
      <c r="R18" s="458">
        <f t="shared" si="5"/>
        <v>21.621621621621621</v>
      </c>
      <c r="S18" s="73">
        <v>51</v>
      </c>
      <c r="T18" s="90" t="s">
        <v>592</v>
      </c>
    </row>
    <row r="19" spans="1:20">
      <c r="A19" s="601">
        <v>8</v>
      </c>
      <c r="B19" s="603" t="s">
        <v>27</v>
      </c>
      <c r="C19" s="280" t="s">
        <v>313</v>
      </c>
      <c r="D19" s="646">
        <v>2020</v>
      </c>
      <c r="E19" s="73">
        <v>329</v>
      </c>
      <c r="F19" s="73">
        <v>308</v>
      </c>
      <c r="G19" s="73">
        <v>89</v>
      </c>
      <c r="H19" s="246">
        <f t="shared" si="4"/>
        <v>28.896103896103899</v>
      </c>
      <c r="I19" s="601">
        <v>689</v>
      </c>
      <c r="J19" s="601">
        <v>672</v>
      </c>
      <c r="K19" s="601">
        <v>159</v>
      </c>
      <c r="L19" s="601" t="s">
        <v>593</v>
      </c>
      <c r="M19" s="601">
        <v>87</v>
      </c>
      <c r="N19" s="601" t="s">
        <v>594</v>
      </c>
      <c r="O19" s="601">
        <v>666</v>
      </c>
      <c r="P19" s="601">
        <v>633</v>
      </c>
      <c r="Q19" s="601">
        <v>127</v>
      </c>
      <c r="R19" s="651">
        <f t="shared" si="5"/>
        <v>20.063191153238545</v>
      </c>
      <c r="S19" s="601">
        <v>72</v>
      </c>
      <c r="T19" s="616" t="s">
        <v>575</v>
      </c>
    </row>
    <row r="20" spans="1:20">
      <c r="A20" s="602"/>
      <c r="B20" s="604"/>
      <c r="C20" s="280" t="s">
        <v>314</v>
      </c>
      <c r="D20" s="647"/>
      <c r="E20" s="73">
        <v>170</v>
      </c>
      <c r="F20" s="73">
        <v>159</v>
      </c>
      <c r="G20" s="73">
        <v>45</v>
      </c>
      <c r="H20" s="246">
        <f t="shared" si="4"/>
        <v>28.30188679245283</v>
      </c>
      <c r="I20" s="602"/>
      <c r="J20" s="602"/>
      <c r="K20" s="602"/>
      <c r="L20" s="602"/>
      <c r="M20" s="602"/>
      <c r="N20" s="602"/>
      <c r="O20" s="602"/>
      <c r="P20" s="602"/>
      <c r="Q20" s="602"/>
      <c r="R20" s="652"/>
      <c r="S20" s="602"/>
      <c r="T20" s="617"/>
    </row>
    <row r="21" spans="1:20">
      <c r="A21" s="73">
        <v>9</v>
      </c>
      <c r="B21" s="599" t="s">
        <v>28</v>
      </c>
      <c r="C21" s="600"/>
      <c r="D21" s="74">
        <v>2017</v>
      </c>
      <c r="E21" s="73">
        <v>341</v>
      </c>
      <c r="F21" s="73">
        <v>311</v>
      </c>
      <c r="G21" s="73">
        <v>88</v>
      </c>
      <c r="H21" s="246">
        <f t="shared" si="4"/>
        <v>28.29581993569132</v>
      </c>
      <c r="I21" s="73">
        <v>428</v>
      </c>
      <c r="J21" s="73">
        <v>409</v>
      </c>
      <c r="K21" s="73">
        <v>92</v>
      </c>
      <c r="L21" s="73" t="s">
        <v>596</v>
      </c>
      <c r="M21" s="73">
        <v>63</v>
      </c>
      <c r="N21" s="74" t="s">
        <v>597</v>
      </c>
      <c r="O21" s="73">
        <v>428</v>
      </c>
      <c r="P21" s="73">
        <v>398</v>
      </c>
      <c r="Q21" s="73">
        <v>83</v>
      </c>
      <c r="R21" s="458">
        <f t="shared" si="5"/>
        <v>20.854271356783919</v>
      </c>
      <c r="S21" s="73">
        <v>45</v>
      </c>
      <c r="T21" s="90" t="s">
        <v>578</v>
      </c>
    </row>
    <row r="22" spans="1:20">
      <c r="A22" s="73">
        <v>10</v>
      </c>
      <c r="B22" s="599" t="s">
        <v>29</v>
      </c>
      <c r="C22" s="600"/>
      <c r="D22" s="74">
        <v>2014</v>
      </c>
      <c r="E22" s="73">
        <v>324</v>
      </c>
      <c r="F22" s="73">
        <v>316</v>
      </c>
      <c r="G22" s="73">
        <v>82</v>
      </c>
      <c r="H22" s="246">
        <f t="shared" si="4"/>
        <v>25.949367088607595</v>
      </c>
      <c r="I22" s="73">
        <v>465</v>
      </c>
      <c r="J22" s="73">
        <v>452</v>
      </c>
      <c r="K22" s="73">
        <v>104</v>
      </c>
      <c r="L22" s="73" t="s">
        <v>598</v>
      </c>
      <c r="M22" s="73">
        <v>68</v>
      </c>
      <c r="N22" s="74" t="s">
        <v>599</v>
      </c>
      <c r="O22" s="73">
        <v>448</v>
      </c>
      <c r="P22" s="73">
        <v>425</v>
      </c>
      <c r="Q22" s="73">
        <v>87</v>
      </c>
      <c r="R22" s="458">
        <f t="shared" si="5"/>
        <v>20.47058823529412</v>
      </c>
      <c r="S22" s="73">
        <v>43</v>
      </c>
      <c r="T22" s="90" t="s">
        <v>575</v>
      </c>
    </row>
    <row r="23" spans="1:20">
      <c r="A23" s="73">
        <v>11</v>
      </c>
      <c r="B23" s="599" t="s">
        <v>30</v>
      </c>
      <c r="C23" s="600"/>
      <c r="D23" s="74">
        <v>2019</v>
      </c>
      <c r="E23" s="73">
        <v>345</v>
      </c>
      <c r="F23" s="73">
        <v>320</v>
      </c>
      <c r="G23" s="73">
        <v>89</v>
      </c>
      <c r="H23" s="246">
        <f t="shared" si="4"/>
        <v>27.8125</v>
      </c>
      <c r="I23" s="73">
        <v>431</v>
      </c>
      <c r="J23" s="73">
        <v>418</v>
      </c>
      <c r="K23" s="73">
        <v>106</v>
      </c>
      <c r="L23" s="73" t="s">
        <v>600</v>
      </c>
      <c r="M23" s="73">
        <v>74</v>
      </c>
      <c r="N23" s="74" t="s">
        <v>601</v>
      </c>
      <c r="O23" s="73">
        <v>406</v>
      </c>
      <c r="P23" s="73">
        <v>382</v>
      </c>
      <c r="Q23" s="73">
        <v>77</v>
      </c>
      <c r="R23" s="458">
        <f t="shared" si="5"/>
        <v>20.157068062827225</v>
      </c>
      <c r="S23" s="73">
        <v>40</v>
      </c>
      <c r="T23" s="90" t="s">
        <v>602</v>
      </c>
    </row>
    <row r="24" spans="1:20">
      <c r="A24" s="73">
        <v>12</v>
      </c>
      <c r="B24" s="599" t="s">
        <v>31</v>
      </c>
      <c r="C24" s="600"/>
      <c r="D24" s="74">
        <v>2015</v>
      </c>
      <c r="E24" s="73">
        <v>434</v>
      </c>
      <c r="F24" s="73">
        <v>416</v>
      </c>
      <c r="G24" s="73">
        <v>110</v>
      </c>
      <c r="H24" s="246">
        <f t="shared" si="4"/>
        <v>26.442307692307693</v>
      </c>
      <c r="I24" s="73">
        <v>426</v>
      </c>
      <c r="J24" s="73">
        <v>403</v>
      </c>
      <c r="K24" s="73">
        <v>91</v>
      </c>
      <c r="L24" s="73" t="s">
        <v>590</v>
      </c>
      <c r="M24" s="73">
        <v>53</v>
      </c>
      <c r="N24" s="74" t="s">
        <v>603</v>
      </c>
      <c r="O24" s="73">
        <v>587</v>
      </c>
      <c r="P24" s="73">
        <v>543</v>
      </c>
      <c r="Q24" s="73">
        <v>108</v>
      </c>
      <c r="R24" s="458">
        <f t="shared" si="5"/>
        <v>19.88950276243094</v>
      </c>
      <c r="S24" s="73">
        <v>60</v>
      </c>
      <c r="T24" s="90" t="s">
        <v>572</v>
      </c>
    </row>
    <row r="25" spans="1:20">
      <c r="A25" s="73">
        <v>13</v>
      </c>
      <c r="B25" s="599" t="s">
        <v>32</v>
      </c>
      <c r="C25" s="600"/>
      <c r="D25" s="74">
        <v>2016</v>
      </c>
      <c r="E25" s="73">
        <v>422</v>
      </c>
      <c r="F25" s="73">
        <v>405</v>
      </c>
      <c r="G25" s="73">
        <v>108</v>
      </c>
      <c r="H25" s="246">
        <f t="shared" si="4"/>
        <v>26.666666666666668</v>
      </c>
      <c r="I25" s="73">
        <v>405</v>
      </c>
      <c r="J25" s="73">
        <v>400</v>
      </c>
      <c r="K25" s="73">
        <v>92</v>
      </c>
      <c r="L25" s="73" t="s">
        <v>604</v>
      </c>
      <c r="M25" s="73">
        <v>58</v>
      </c>
      <c r="N25" s="74" t="s">
        <v>605</v>
      </c>
      <c r="O25" s="73">
        <v>390</v>
      </c>
      <c r="P25" s="73">
        <v>370</v>
      </c>
      <c r="Q25" s="73">
        <v>70</v>
      </c>
      <c r="R25" s="458">
        <f t="shared" si="5"/>
        <v>18.918918918918919</v>
      </c>
      <c r="S25" s="73">
        <v>38</v>
      </c>
      <c r="T25" s="90" t="s">
        <v>575</v>
      </c>
    </row>
    <row r="26" spans="1:20">
      <c r="A26" s="73">
        <v>14</v>
      </c>
      <c r="B26" s="599" t="s">
        <v>33</v>
      </c>
      <c r="C26" s="600"/>
      <c r="D26" s="74">
        <v>2017</v>
      </c>
      <c r="E26" s="73">
        <v>451</v>
      </c>
      <c r="F26" s="73">
        <v>426</v>
      </c>
      <c r="G26" s="73">
        <v>126</v>
      </c>
      <c r="H26" s="246">
        <f t="shared" si="4"/>
        <v>29.577464788732392</v>
      </c>
      <c r="I26" s="73">
        <v>540</v>
      </c>
      <c r="J26" s="73">
        <v>513</v>
      </c>
      <c r="K26" s="73">
        <v>118</v>
      </c>
      <c r="L26" s="73" t="s">
        <v>596</v>
      </c>
      <c r="M26" s="73">
        <v>58</v>
      </c>
      <c r="N26" s="74" t="s">
        <v>606</v>
      </c>
      <c r="O26" s="73">
        <v>551</v>
      </c>
      <c r="P26" s="73">
        <v>514</v>
      </c>
      <c r="Q26" s="73">
        <v>104</v>
      </c>
      <c r="R26" s="458">
        <f t="shared" si="5"/>
        <v>20.233463035019454</v>
      </c>
      <c r="S26" s="73">
        <v>56</v>
      </c>
      <c r="T26" s="90" t="s">
        <v>603</v>
      </c>
    </row>
    <row r="27" spans="1:20">
      <c r="A27" s="73">
        <v>15</v>
      </c>
      <c r="B27" s="599" t="s">
        <v>34</v>
      </c>
      <c r="C27" s="600"/>
      <c r="D27" s="74">
        <v>2017</v>
      </c>
      <c r="E27" s="73">
        <v>543</v>
      </c>
      <c r="F27" s="73">
        <v>523</v>
      </c>
      <c r="G27" s="73">
        <v>143</v>
      </c>
      <c r="H27" s="246">
        <f t="shared" si="4"/>
        <v>27.342256214149142</v>
      </c>
      <c r="I27" s="73">
        <v>734</v>
      </c>
      <c r="J27" s="73">
        <v>724</v>
      </c>
      <c r="K27" s="73">
        <v>163</v>
      </c>
      <c r="L27" s="73" t="s">
        <v>607</v>
      </c>
      <c r="M27" s="73">
        <v>103</v>
      </c>
      <c r="N27" s="74" t="s">
        <v>608</v>
      </c>
      <c r="O27" s="73">
        <v>653</v>
      </c>
      <c r="P27" s="73">
        <v>632</v>
      </c>
      <c r="Q27" s="73">
        <v>124</v>
      </c>
      <c r="R27" s="458">
        <f t="shared" si="5"/>
        <v>19.62025316455696</v>
      </c>
      <c r="S27" s="73">
        <v>66</v>
      </c>
      <c r="T27" s="90" t="s">
        <v>609</v>
      </c>
    </row>
    <row r="28" spans="1:20">
      <c r="A28" s="73">
        <v>16</v>
      </c>
      <c r="B28" s="599" t="s">
        <v>35</v>
      </c>
      <c r="C28" s="600"/>
      <c r="D28" s="74">
        <v>2016</v>
      </c>
      <c r="E28" s="73">
        <v>727</v>
      </c>
      <c r="F28" s="73">
        <v>699</v>
      </c>
      <c r="G28" s="73">
        <v>203</v>
      </c>
      <c r="H28" s="246">
        <f t="shared" si="4"/>
        <v>29.041487839771101</v>
      </c>
      <c r="I28" s="73">
        <v>1166</v>
      </c>
      <c r="J28" s="73">
        <v>1129</v>
      </c>
      <c r="K28" s="73">
        <v>265</v>
      </c>
      <c r="L28" s="73" t="s">
        <v>604</v>
      </c>
      <c r="M28" s="73">
        <v>166</v>
      </c>
      <c r="N28" s="74" t="s">
        <v>610</v>
      </c>
      <c r="O28" s="73">
        <v>1118</v>
      </c>
      <c r="P28" s="73">
        <v>1080</v>
      </c>
      <c r="Q28" s="73">
        <v>223</v>
      </c>
      <c r="R28" s="458">
        <f t="shared" si="5"/>
        <v>20.648148148148149</v>
      </c>
      <c r="S28" s="73">
        <v>123</v>
      </c>
      <c r="T28" s="90" t="s">
        <v>592</v>
      </c>
    </row>
    <row r="29" spans="1:20">
      <c r="A29" s="73">
        <v>17</v>
      </c>
      <c r="B29" s="599" t="s">
        <v>36</v>
      </c>
      <c r="C29" s="600"/>
      <c r="D29" s="74">
        <v>2019</v>
      </c>
      <c r="E29" s="73">
        <v>376</v>
      </c>
      <c r="F29" s="73">
        <v>357</v>
      </c>
      <c r="G29" s="73">
        <v>93</v>
      </c>
      <c r="H29" s="246">
        <f t="shared" si="4"/>
        <v>26.05042016806723</v>
      </c>
      <c r="I29" s="73">
        <v>375</v>
      </c>
      <c r="J29" s="73">
        <v>366</v>
      </c>
      <c r="K29" s="73">
        <v>89</v>
      </c>
      <c r="L29" s="73" t="s">
        <v>611</v>
      </c>
      <c r="M29" s="73">
        <v>56</v>
      </c>
      <c r="N29" s="74" t="s">
        <v>612</v>
      </c>
      <c r="O29" s="73">
        <v>379</v>
      </c>
      <c r="P29" s="73">
        <v>358</v>
      </c>
      <c r="Q29" s="73">
        <v>70</v>
      </c>
      <c r="R29" s="458">
        <f t="shared" si="5"/>
        <v>19.553072625698324</v>
      </c>
      <c r="S29" s="73">
        <v>40</v>
      </c>
      <c r="T29" s="90" t="s">
        <v>577</v>
      </c>
    </row>
    <row r="30" spans="1:20">
      <c r="A30" s="73">
        <v>18</v>
      </c>
      <c r="B30" s="599" t="s">
        <v>37</v>
      </c>
      <c r="C30" s="600"/>
      <c r="D30" s="74">
        <v>2020</v>
      </c>
      <c r="E30" s="73">
        <v>460</v>
      </c>
      <c r="F30" s="73">
        <v>419</v>
      </c>
      <c r="G30" s="73">
        <v>111</v>
      </c>
      <c r="H30" s="246">
        <f t="shared" si="4"/>
        <v>26.491646778042959</v>
      </c>
      <c r="I30" s="73">
        <v>458</v>
      </c>
      <c r="J30" s="73">
        <v>426</v>
      </c>
      <c r="K30" s="73">
        <v>106</v>
      </c>
      <c r="L30" s="73" t="s">
        <v>611</v>
      </c>
      <c r="M30" s="73">
        <v>60</v>
      </c>
      <c r="N30" s="74" t="s">
        <v>589</v>
      </c>
      <c r="O30" s="73">
        <v>472</v>
      </c>
      <c r="P30" s="73">
        <v>451</v>
      </c>
      <c r="Q30" s="73">
        <v>87</v>
      </c>
      <c r="R30" s="458">
        <f t="shared" si="5"/>
        <v>19.290465631929045</v>
      </c>
      <c r="S30" s="73">
        <v>45</v>
      </c>
      <c r="T30" s="90" t="s">
        <v>589</v>
      </c>
    </row>
    <row r="31" spans="1:20">
      <c r="A31" s="73">
        <v>19</v>
      </c>
      <c r="B31" s="599" t="s">
        <v>38</v>
      </c>
      <c r="C31" s="600"/>
      <c r="D31" s="74">
        <v>2020</v>
      </c>
      <c r="E31" s="73">
        <v>755</v>
      </c>
      <c r="F31" s="73">
        <v>702</v>
      </c>
      <c r="G31" s="73">
        <v>211</v>
      </c>
      <c r="H31" s="246">
        <f t="shared" si="4"/>
        <v>30.056980056980059</v>
      </c>
      <c r="I31" s="73">
        <v>857</v>
      </c>
      <c r="J31" s="73">
        <v>832</v>
      </c>
      <c r="K31" s="73">
        <v>204</v>
      </c>
      <c r="L31" s="73" t="s">
        <v>573</v>
      </c>
      <c r="M31" s="73">
        <v>124</v>
      </c>
      <c r="N31" s="74" t="s">
        <v>599</v>
      </c>
      <c r="O31" s="73">
        <v>772</v>
      </c>
      <c r="P31" s="73">
        <v>742</v>
      </c>
      <c r="Q31" s="73">
        <v>157</v>
      </c>
      <c r="R31" s="458">
        <f t="shared" si="5"/>
        <v>21.159029649595688</v>
      </c>
      <c r="S31" s="73">
        <v>92</v>
      </c>
      <c r="T31" s="90" t="s">
        <v>577</v>
      </c>
    </row>
    <row r="32" spans="1:20">
      <c r="A32" s="73">
        <v>20</v>
      </c>
      <c r="B32" s="599" t="s">
        <v>39</v>
      </c>
      <c r="C32" s="600"/>
      <c r="D32" s="74">
        <v>2020</v>
      </c>
      <c r="E32" s="73">
        <v>500</v>
      </c>
      <c r="F32" s="73">
        <v>491</v>
      </c>
      <c r="G32" s="73">
        <v>141</v>
      </c>
      <c r="H32" s="246">
        <f t="shared" si="4"/>
        <v>28.716904276985744</v>
      </c>
      <c r="I32" s="73">
        <v>661</v>
      </c>
      <c r="J32" s="73">
        <v>649</v>
      </c>
      <c r="K32" s="73">
        <v>153</v>
      </c>
      <c r="L32" s="73" t="s">
        <v>593</v>
      </c>
      <c r="M32" s="73">
        <v>90</v>
      </c>
      <c r="N32" s="74" t="s">
        <v>594</v>
      </c>
      <c r="O32" s="73">
        <v>676</v>
      </c>
      <c r="P32" s="73">
        <v>653</v>
      </c>
      <c r="Q32" s="73">
        <v>136</v>
      </c>
      <c r="R32" s="458">
        <f t="shared" si="5"/>
        <v>20.826952526799388</v>
      </c>
      <c r="S32" s="73">
        <v>79</v>
      </c>
      <c r="T32" s="90" t="s">
        <v>589</v>
      </c>
    </row>
    <row r="33" spans="1:20">
      <c r="A33" s="73">
        <v>21</v>
      </c>
      <c r="B33" s="599" t="s">
        <v>40</v>
      </c>
      <c r="C33" s="600"/>
      <c r="D33" s="74">
        <v>2019</v>
      </c>
      <c r="E33" s="73">
        <v>223</v>
      </c>
      <c r="F33" s="73">
        <v>208</v>
      </c>
      <c r="G33" s="73">
        <v>60</v>
      </c>
      <c r="H33" s="246">
        <f t="shared" si="4"/>
        <v>28.846153846153843</v>
      </c>
      <c r="I33" s="73">
        <v>333</v>
      </c>
      <c r="J33" s="73">
        <v>319</v>
      </c>
      <c r="K33" s="73">
        <v>44</v>
      </c>
      <c r="L33" s="73" t="s">
        <v>613</v>
      </c>
      <c r="M33" s="73">
        <v>58</v>
      </c>
      <c r="N33" s="74" t="s">
        <v>613</v>
      </c>
      <c r="O33" s="73">
        <v>322</v>
      </c>
      <c r="P33" s="73">
        <v>303</v>
      </c>
      <c r="Q33" s="73">
        <v>61</v>
      </c>
      <c r="R33" s="458">
        <f t="shared" si="5"/>
        <v>20.132013201320131</v>
      </c>
      <c r="S33" s="73">
        <v>34</v>
      </c>
      <c r="T33" s="90" t="s">
        <v>614</v>
      </c>
    </row>
    <row r="34" spans="1:20">
      <c r="A34" s="73">
        <v>22</v>
      </c>
      <c r="B34" s="599" t="s">
        <v>41</v>
      </c>
      <c r="C34" s="600"/>
      <c r="D34" s="74">
        <v>2018</v>
      </c>
      <c r="E34" s="73">
        <v>256</v>
      </c>
      <c r="F34" s="73">
        <v>231</v>
      </c>
      <c r="G34" s="73">
        <v>76</v>
      </c>
      <c r="H34" s="246">
        <f t="shared" si="4"/>
        <v>32.900432900432904</v>
      </c>
      <c r="I34" s="73">
        <v>336</v>
      </c>
      <c r="J34" s="73">
        <v>331</v>
      </c>
      <c r="K34" s="73">
        <v>70</v>
      </c>
      <c r="L34" s="73" t="s">
        <v>615</v>
      </c>
      <c r="M34" s="73">
        <v>43</v>
      </c>
      <c r="N34" s="74" t="s">
        <v>578</v>
      </c>
      <c r="O34" s="73">
        <v>412</v>
      </c>
      <c r="P34" s="73">
        <v>378</v>
      </c>
      <c r="Q34" s="73">
        <v>77</v>
      </c>
      <c r="R34" s="458">
        <f t="shared" si="5"/>
        <v>20.37037037037037</v>
      </c>
      <c r="S34" s="73">
        <v>39</v>
      </c>
      <c r="T34" s="90" t="s">
        <v>575</v>
      </c>
    </row>
    <row r="35" spans="1:20">
      <c r="A35" s="73">
        <v>23</v>
      </c>
      <c r="B35" s="599" t="s">
        <v>42</v>
      </c>
      <c r="C35" s="600"/>
      <c r="D35" s="74">
        <v>2020</v>
      </c>
      <c r="E35" s="73">
        <v>416</v>
      </c>
      <c r="F35" s="73">
        <v>383</v>
      </c>
      <c r="G35" s="73">
        <v>121</v>
      </c>
      <c r="H35" s="246">
        <f t="shared" si="4"/>
        <v>31.592689295039168</v>
      </c>
      <c r="I35" s="73">
        <v>581</v>
      </c>
      <c r="J35" s="73">
        <v>569</v>
      </c>
      <c r="K35" s="73">
        <v>133</v>
      </c>
      <c r="L35" s="73" t="s">
        <v>616</v>
      </c>
      <c r="M35" s="73">
        <v>78</v>
      </c>
      <c r="N35" s="74" t="s">
        <v>617</v>
      </c>
      <c r="O35" s="73">
        <v>588</v>
      </c>
      <c r="P35" s="73">
        <v>571</v>
      </c>
      <c r="Q35" s="73">
        <v>117</v>
      </c>
      <c r="R35" s="458">
        <f t="shared" si="5"/>
        <v>20.490367775831874</v>
      </c>
      <c r="S35" s="73">
        <v>62</v>
      </c>
      <c r="T35" s="90" t="s">
        <v>592</v>
      </c>
    </row>
    <row r="36" spans="1:20">
      <c r="A36" s="73">
        <v>24</v>
      </c>
      <c r="B36" s="599" t="s">
        <v>43</v>
      </c>
      <c r="C36" s="600"/>
      <c r="D36" s="74">
        <v>2013</v>
      </c>
      <c r="E36" s="73">
        <v>248</v>
      </c>
      <c r="F36" s="73">
        <v>240</v>
      </c>
      <c r="G36" s="73">
        <v>74</v>
      </c>
      <c r="H36" s="246">
        <f t="shared" si="4"/>
        <v>30.833333333333336</v>
      </c>
      <c r="I36" s="73">
        <v>322</v>
      </c>
      <c r="J36" s="73">
        <v>312</v>
      </c>
      <c r="K36" s="73">
        <v>52</v>
      </c>
      <c r="L36" s="73" t="s">
        <v>618</v>
      </c>
      <c r="M36" s="73">
        <v>46</v>
      </c>
      <c r="N36" s="74" t="s">
        <v>610</v>
      </c>
      <c r="O36" s="73">
        <v>307</v>
      </c>
      <c r="P36" s="73">
        <v>287</v>
      </c>
      <c r="Q36" s="73">
        <v>39</v>
      </c>
      <c r="R36" s="458">
        <f t="shared" si="5"/>
        <v>13.588850174216027</v>
      </c>
      <c r="S36" s="73">
        <v>32</v>
      </c>
      <c r="T36" s="90" t="s">
        <v>589</v>
      </c>
    </row>
    <row r="37" spans="1:20">
      <c r="A37" s="73">
        <v>25</v>
      </c>
      <c r="B37" s="599" t="s">
        <v>44</v>
      </c>
      <c r="C37" s="600"/>
      <c r="D37" s="74">
        <v>2020</v>
      </c>
      <c r="E37" s="73">
        <v>290</v>
      </c>
      <c r="F37" s="73">
        <v>262</v>
      </c>
      <c r="G37" s="73">
        <v>64</v>
      </c>
      <c r="H37" s="246">
        <f t="shared" si="4"/>
        <v>24.427480916030532</v>
      </c>
      <c r="I37" s="73">
        <v>418</v>
      </c>
      <c r="J37" s="73">
        <v>398</v>
      </c>
      <c r="K37" s="73">
        <v>73</v>
      </c>
      <c r="L37" s="73" t="s">
        <v>586</v>
      </c>
      <c r="M37" s="73">
        <v>60</v>
      </c>
      <c r="N37" s="74" t="s">
        <v>605</v>
      </c>
      <c r="O37" s="73">
        <v>428</v>
      </c>
      <c r="P37" s="73">
        <v>411</v>
      </c>
      <c r="Q37" s="73">
        <v>83</v>
      </c>
      <c r="R37" s="458">
        <f t="shared" si="5"/>
        <v>20.194647201946474</v>
      </c>
      <c r="S37" s="73">
        <v>50</v>
      </c>
      <c r="T37" s="90" t="s">
        <v>589</v>
      </c>
    </row>
    <row r="38" spans="1:20">
      <c r="A38" s="73">
        <v>26</v>
      </c>
      <c r="B38" s="599" t="s">
        <v>45</v>
      </c>
      <c r="C38" s="600"/>
      <c r="D38" s="74">
        <v>2016</v>
      </c>
      <c r="E38" s="73">
        <v>516</v>
      </c>
      <c r="F38" s="73">
        <v>507</v>
      </c>
      <c r="G38" s="73">
        <v>103</v>
      </c>
      <c r="H38" s="246">
        <f t="shared" si="4"/>
        <v>20.315581854043394</v>
      </c>
      <c r="I38" s="73">
        <v>484</v>
      </c>
      <c r="J38" s="73">
        <v>466</v>
      </c>
      <c r="K38" s="73">
        <v>84</v>
      </c>
      <c r="L38" s="73" t="s">
        <v>586</v>
      </c>
      <c r="M38" s="73">
        <v>63</v>
      </c>
      <c r="N38" s="74" t="s">
        <v>619</v>
      </c>
      <c r="O38" s="73">
        <v>553</v>
      </c>
      <c r="P38" s="73">
        <v>502</v>
      </c>
      <c r="Q38" s="73">
        <v>103</v>
      </c>
      <c r="R38" s="458">
        <f t="shared" si="5"/>
        <v>20.517928286852591</v>
      </c>
      <c r="S38" s="73">
        <v>56</v>
      </c>
      <c r="T38" s="90" t="s">
        <v>614</v>
      </c>
    </row>
    <row r="39" spans="1:20">
      <c r="A39" s="73">
        <v>27</v>
      </c>
      <c r="B39" s="607" t="s">
        <v>46</v>
      </c>
      <c r="C39" s="607"/>
      <c r="D39" s="74">
        <v>2013</v>
      </c>
      <c r="E39" s="73">
        <v>332</v>
      </c>
      <c r="F39" s="73">
        <v>310</v>
      </c>
      <c r="G39" s="73">
        <v>87</v>
      </c>
      <c r="H39" s="246">
        <f t="shared" si="4"/>
        <v>28.064516129032256</v>
      </c>
      <c r="I39" s="73">
        <v>390</v>
      </c>
      <c r="J39" s="73">
        <v>384</v>
      </c>
      <c r="K39" s="73">
        <v>101</v>
      </c>
      <c r="L39" s="73" t="s">
        <v>595</v>
      </c>
      <c r="M39" s="73">
        <v>70</v>
      </c>
      <c r="N39" s="74" t="s">
        <v>620</v>
      </c>
      <c r="O39" s="73">
        <v>350</v>
      </c>
      <c r="P39" s="73">
        <v>338</v>
      </c>
      <c r="Q39" s="73">
        <v>68</v>
      </c>
      <c r="R39" s="458">
        <f t="shared" si="5"/>
        <v>20.118343195266274</v>
      </c>
      <c r="S39" s="73">
        <v>40</v>
      </c>
      <c r="T39" s="90" t="s">
        <v>575</v>
      </c>
    </row>
    <row r="40" spans="1:20">
      <c r="A40" s="601">
        <v>28</v>
      </c>
      <c r="B40" s="608" t="s">
        <v>47</v>
      </c>
      <c r="C40" s="280" t="s">
        <v>47</v>
      </c>
      <c r="D40" s="646">
        <v>2020</v>
      </c>
      <c r="E40" s="73">
        <v>253</v>
      </c>
      <c r="F40" s="73">
        <v>241</v>
      </c>
      <c r="G40" s="73">
        <v>58</v>
      </c>
      <c r="H40" s="246">
        <f t="shared" si="4"/>
        <v>24.066390041493776</v>
      </c>
      <c r="I40" s="601">
        <v>762</v>
      </c>
      <c r="J40" s="601">
        <v>757</v>
      </c>
      <c r="K40" s="601">
        <v>110</v>
      </c>
      <c r="L40" s="601" t="s">
        <v>621</v>
      </c>
      <c r="M40" s="601">
        <v>169</v>
      </c>
      <c r="N40" s="601" t="s">
        <v>609</v>
      </c>
      <c r="O40" s="601">
        <v>647</v>
      </c>
      <c r="P40" s="601">
        <v>630</v>
      </c>
      <c r="Q40" s="601">
        <v>119</v>
      </c>
      <c r="R40" s="651">
        <f t="shared" si="5"/>
        <v>18.888888888888889</v>
      </c>
      <c r="S40" s="601">
        <v>60</v>
      </c>
      <c r="T40" s="616" t="s">
        <v>603</v>
      </c>
    </row>
    <row r="41" spans="1:20">
      <c r="A41" s="602"/>
      <c r="B41" s="608"/>
      <c r="C41" s="280" t="s">
        <v>315</v>
      </c>
      <c r="D41" s="647"/>
      <c r="E41" s="73">
        <v>318</v>
      </c>
      <c r="F41" s="73">
        <v>299</v>
      </c>
      <c r="G41" s="73">
        <v>81</v>
      </c>
      <c r="H41" s="246">
        <f t="shared" si="4"/>
        <v>27.090301003344479</v>
      </c>
      <c r="I41" s="602"/>
      <c r="J41" s="602"/>
      <c r="K41" s="602"/>
      <c r="L41" s="602"/>
      <c r="M41" s="602"/>
      <c r="N41" s="602"/>
      <c r="O41" s="602"/>
      <c r="P41" s="602"/>
      <c r="Q41" s="602"/>
      <c r="R41" s="652"/>
      <c r="S41" s="602"/>
      <c r="T41" s="617"/>
    </row>
    <row r="42" spans="1:20">
      <c r="A42" s="601">
        <v>29</v>
      </c>
      <c r="B42" s="606" t="s">
        <v>48</v>
      </c>
      <c r="C42" s="281" t="s">
        <v>316</v>
      </c>
      <c r="D42" s="74">
        <v>2014</v>
      </c>
      <c r="E42" s="73">
        <v>429</v>
      </c>
      <c r="F42" s="73">
        <v>391</v>
      </c>
      <c r="G42" s="73">
        <v>111</v>
      </c>
      <c r="H42" s="246">
        <f t="shared" si="4"/>
        <v>28.388746803069054</v>
      </c>
      <c r="I42" s="116">
        <v>590</v>
      </c>
      <c r="J42" s="116">
        <v>580</v>
      </c>
      <c r="K42" s="116">
        <v>149</v>
      </c>
      <c r="L42" s="116" t="s">
        <v>622</v>
      </c>
      <c r="M42" s="116">
        <v>68</v>
      </c>
      <c r="N42" s="116" t="s">
        <v>623</v>
      </c>
      <c r="O42" s="601">
        <v>1063</v>
      </c>
      <c r="P42" s="601">
        <v>1001</v>
      </c>
      <c r="Q42" s="601">
        <v>186</v>
      </c>
      <c r="R42" s="651">
        <f t="shared" si="5"/>
        <v>18.581418581418582</v>
      </c>
      <c r="S42" s="601">
        <v>101</v>
      </c>
      <c r="T42" s="616" t="s">
        <v>580</v>
      </c>
    </row>
    <row r="43" spans="1:20">
      <c r="A43" s="602"/>
      <c r="B43" s="606"/>
      <c r="C43" s="282" t="s">
        <v>317</v>
      </c>
      <c r="D43" s="74"/>
      <c r="E43" s="73">
        <v>302</v>
      </c>
      <c r="F43" s="73">
        <v>295</v>
      </c>
      <c r="G43" s="73">
        <v>66</v>
      </c>
      <c r="H43" s="246">
        <f t="shared" si="4"/>
        <v>22.372881355932204</v>
      </c>
      <c r="I43" s="248"/>
      <c r="J43" s="248"/>
      <c r="K43" s="248"/>
      <c r="L43" s="248"/>
      <c r="M43" s="248"/>
      <c r="N43" s="248"/>
      <c r="O43" s="602"/>
      <c r="P43" s="602"/>
      <c r="Q43" s="602"/>
      <c r="R43" s="652"/>
      <c r="S43" s="602"/>
      <c r="T43" s="617"/>
    </row>
  </sheetData>
  <mergeCells count="106">
    <mergeCell ref="R40:R41"/>
    <mergeCell ref="S40:S41"/>
    <mergeCell ref="T40:T41"/>
    <mergeCell ref="O42:O43"/>
    <mergeCell ref="P42:P43"/>
    <mergeCell ref="Q42:Q43"/>
    <mergeCell ref="R42:R43"/>
    <mergeCell ref="S42:S43"/>
    <mergeCell ref="T42:T43"/>
    <mergeCell ref="I40:I41"/>
    <mergeCell ref="J40:J41"/>
    <mergeCell ref="K40:K41"/>
    <mergeCell ref="L40:L41"/>
    <mergeCell ref="M40:M41"/>
    <mergeCell ref="N40:N41"/>
    <mergeCell ref="O40:O41"/>
    <mergeCell ref="P40:P41"/>
    <mergeCell ref="Q40:Q41"/>
    <mergeCell ref="T15:T16"/>
    <mergeCell ref="I19:I20"/>
    <mergeCell ref="J19:J20"/>
    <mergeCell ref="K19:K20"/>
    <mergeCell ref="L19:L20"/>
    <mergeCell ref="M19:M20"/>
    <mergeCell ref="N19:N20"/>
    <mergeCell ref="O19:O20"/>
    <mergeCell ref="P19:P20"/>
    <mergeCell ref="Q19:Q20"/>
    <mergeCell ref="R19:R20"/>
    <mergeCell ref="S19:S20"/>
    <mergeCell ref="T19:T20"/>
    <mergeCell ref="N15:N16"/>
    <mergeCell ref="O15:O16"/>
    <mergeCell ref="P15:P16"/>
    <mergeCell ref="Q15:Q16"/>
    <mergeCell ref="R15:R16"/>
    <mergeCell ref="I15:I16"/>
    <mergeCell ref="J15:J16"/>
    <mergeCell ref="K15:K16"/>
    <mergeCell ref="L15:L16"/>
    <mergeCell ref="M15:M16"/>
    <mergeCell ref="S15:S16"/>
    <mergeCell ref="B28:C28"/>
    <mergeCell ref="B29:C29"/>
    <mergeCell ref="B30:C30"/>
    <mergeCell ref="B31:C31"/>
    <mergeCell ref="B32:C32"/>
    <mergeCell ref="B33:C33"/>
    <mergeCell ref="B34:C34"/>
    <mergeCell ref="B35:C35"/>
    <mergeCell ref="A42:A43"/>
    <mergeCell ref="B42:B43"/>
    <mergeCell ref="B36:C36"/>
    <mergeCell ref="B37:C37"/>
    <mergeCell ref="B38:C38"/>
    <mergeCell ref="B39:C39"/>
    <mergeCell ref="A40:A41"/>
    <mergeCell ref="B40:B41"/>
    <mergeCell ref="A1:B1"/>
    <mergeCell ref="A2:T2"/>
    <mergeCell ref="A3:T3"/>
    <mergeCell ref="A4:T4"/>
    <mergeCell ref="E6:H6"/>
    <mergeCell ref="I6:N6"/>
    <mergeCell ref="O6:T6"/>
    <mergeCell ref="A6:A8"/>
    <mergeCell ref="B6:C8"/>
    <mergeCell ref="D6:D8"/>
    <mergeCell ref="E7:E8"/>
    <mergeCell ref="F7:F8"/>
    <mergeCell ref="G7:G8"/>
    <mergeCell ref="H7:H8"/>
    <mergeCell ref="S7:S8"/>
    <mergeCell ref="T7:T8"/>
    <mergeCell ref="N7:N8"/>
    <mergeCell ref="O7:O8"/>
    <mergeCell ref="P7:P8"/>
    <mergeCell ref="Q7:Q8"/>
    <mergeCell ref="R7:R8"/>
    <mergeCell ref="I7:I8"/>
    <mergeCell ref="J7:J8"/>
    <mergeCell ref="K7:K8"/>
    <mergeCell ref="L7:L8"/>
    <mergeCell ref="M7:M8"/>
    <mergeCell ref="D15:D16"/>
    <mergeCell ref="D19:D20"/>
    <mergeCell ref="D40:D41"/>
    <mergeCell ref="A9:C9"/>
    <mergeCell ref="A10:C10"/>
    <mergeCell ref="B11:C11"/>
    <mergeCell ref="B12:C12"/>
    <mergeCell ref="B13:C13"/>
    <mergeCell ref="B14:C14"/>
    <mergeCell ref="A15:A16"/>
    <mergeCell ref="B15:B16"/>
    <mergeCell ref="B17:C17"/>
    <mergeCell ref="B18:C18"/>
    <mergeCell ref="A19:A20"/>
    <mergeCell ref="B19:B20"/>
    <mergeCell ref="B21:C21"/>
    <mergeCell ref="B22:C22"/>
    <mergeCell ref="B23:C23"/>
    <mergeCell ref="B24:C24"/>
    <mergeCell ref="B25:C25"/>
    <mergeCell ref="B26:C26"/>
    <mergeCell ref="B27:C27"/>
  </mergeCells>
  <pageMargins left="0.7" right="0.2" top="0.5" bottom="0.5" header="0.3" footer="0.3"/>
  <pageSetup paperSize="9" orientation="landscape" verticalDpi="0" r:id="rId1"/>
  <drawing r:id="rId2"/>
</worksheet>
</file>

<file path=xl/worksheets/sheet9.xml><?xml version="1.0" encoding="utf-8"?>
<worksheet xmlns="http://schemas.openxmlformats.org/spreadsheetml/2006/main" xmlns:r="http://schemas.openxmlformats.org/officeDocument/2006/relationships">
  <dimension ref="A1:T43"/>
  <sheetViews>
    <sheetView workbookViewId="0">
      <selection sqref="A1:B1"/>
    </sheetView>
  </sheetViews>
  <sheetFormatPr defaultRowHeight="15"/>
  <cols>
    <col min="1" max="1" width="4.5703125" style="1" customWidth="1"/>
    <col min="2" max="2" width="12.42578125" style="1" customWidth="1"/>
    <col min="3" max="3" width="12" style="1" customWidth="1"/>
    <col min="4" max="4" width="8.85546875" style="1" customWidth="1"/>
    <col min="5" max="5" width="10.7109375" style="1" customWidth="1"/>
    <col min="6" max="6" width="12.5703125" style="1" customWidth="1"/>
    <col min="7" max="7" width="9.140625" style="1" customWidth="1"/>
    <col min="8" max="8" width="10.7109375" style="1" customWidth="1"/>
    <col min="9" max="9" width="12.5703125" style="1" customWidth="1"/>
    <col min="10" max="10" width="9.42578125" style="1" customWidth="1"/>
    <col min="11" max="11" width="11.42578125" style="1" customWidth="1"/>
    <col min="12" max="12" width="11" style="1" customWidth="1"/>
    <col min="13" max="13" width="8.5703125" style="1" customWidth="1"/>
    <col min="14" max="16384" width="9.140625" style="1"/>
  </cols>
  <sheetData>
    <row r="1" spans="1:20" ht="15.75">
      <c r="A1" s="548" t="s">
        <v>1166</v>
      </c>
      <c r="B1" s="548"/>
      <c r="C1" s="62"/>
    </row>
    <row r="2" spans="1:20" ht="19.5" customHeight="1">
      <c r="A2" s="664" t="s">
        <v>134</v>
      </c>
      <c r="B2" s="664"/>
      <c r="C2" s="664"/>
      <c r="D2" s="664"/>
      <c r="E2" s="664"/>
      <c r="F2" s="664"/>
      <c r="G2" s="664"/>
      <c r="H2" s="664"/>
      <c r="I2" s="664"/>
      <c r="J2" s="664"/>
      <c r="K2" s="664"/>
      <c r="L2" s="664"/>
      <c r="M2" s="664"/>
    </row>
    <row r="3" spans="1:20" ht="18" customHeight="1">
      <c r="A3" s="664" t="s">
        <v>56</v>
      </c>
      <c r="B3" s="664"/>
      <c r="C3" s="664"/>
      <c r="D3" s="664"/>
      <c r="E3" s="664"/>
      <c r="F3" s="664"/>
      <c r="G3" s="664"/>
      <c r="H3" s="664"/>
      <c r="I3" s="664"/>
      <c r="J3" s="664"/>
      <c r="K3" s="664"/>
      <c r="L3" s="664"/>
      <c r="M3" s="664"/>
    </row>
    <row r="4" spans="1:20" ht="18" customHeight="1">
      <c r="A4" s="551" t="s">
        <v>1074</v>
      </c>
      <c r="B4" s="551"/>
      <c r="C4" s="551"/>
      <c r="D4" s="551"/>
      <c r="E4" s="551"/>
      <c r="F4" s="551"/>
      <c r="G4" s="551"/>
      <c r="H4" s="551"/>
      <c r="I4" s="551"/>
      <c r="J4" s="551"/>
      <c r="K4" s="551"/>
      <c r="L4" s="551"/>
      <c r="M4" s="551"/>
      <c r="N4" s="32"/>
      <c r="O4" s="32"/>
      <c r="P4" s="32"/>
      <c r="Q4" s="32"/>
      <c r="R4" s="32"/>
      <c r="S4" s="32"/>
      <c r="T4" s="32"/>
    </row>
    <row r="5" spans="1:20" ht="16.5" customHeight="1"/>
    <row r="6" spans="1:20" ht="37.5" customHeight="1">
      <c r="A6" s="561" t="s">
        <v>0</v>
      </c>
      <c r="B6" s="562" t="s">
        <v>1</v>
      </c>
      <c r="C6" s="563"/>
      <c r="D6" s="634" t="s">
        <v>2</v>
      </c>
      <c r="E6" s="560" t="s">
        <v>5</v>
      </c>
      <c r="F6" s="560"/>
      <c r="G6" s="560"/>
      <c r="H6" s="560" t="s">
        <v>6</v>
      </c>
      <c r="I6" s="560"/>
      <c r="J6" s="560"/>
      <c r="K6" s="560" t="s">
        <v>896</v>
      </c>
      <c r="L6" s="560"/>
      <c r="M6" s="560"/>
      <c r="N6" s="3"/>
      <c r="O6" s="3"/>
    </row>
    <row r="7" spans="1:20" ht="42.75" customHeight="1">
      <c r="A7" s="561"/>
      <c r="B7" s="564"/>
      <c r="C7" s="565"/>
      <c r="D7" s="663"/>
      <c r="E7" s="634" t="s">
        <v>3</v>
      </c>
      <c r="F7" s="634" t="s">
        <v>7</v>
      </c>
      <c r="G7" s="634" t="s">
        <v>4</v>
      </c>
      <c r="H7" s="634" t="s">
        <v>3</v>
      </c>
      <c r="I7" s="634" t="s">
        <v>8</v>
      </c>
      <c r="J7" s="634" t="s">
        <v>4</v>
      </c>
      <c r="K7" s="634" t="s">
        <v>3</v>
      </c>
      <c r="L7" s="634" t="s">
        <v>8</v>
      </c>
      <c r="M7" s="634" t="s">
        <v>4</v>
      </c>
      <c r="N7" s="3"/>
      <c r="O7" s="3"/>
    </row>
    <row r="8" spans="1:20" ht="17.100000000000001" customHeight="1">
      <c r="A8" s="561"/>
      <c r="B8" s="566"/>
      <c r="C8" s="567"/>
      <c r="D8" s="635"/>
      <c r="E8" s="635"/>
      <c r="F8" s="635"/>
      <c r="G8" s="635"/>
      <c r="H8" s="635"/>
      <c r="I8" s="635"/>
      <c r="J8" s="635"/>
      <c r="K8" s="635"/>
      <c r="L8" s="635"/>
      <c r="M8" s="635"/>
      <c r="N8" s="3"/>
      <c r="O8" s="3"/>
    </row>
    <row r="9" spans="1:20" ht="21" customHeight="1">
      <c r="A9" s="574" t="s">
        <v>51</v>
      </c>
      <c r="B9" s="575"/>
      <c r="C9" s="576"/>
      <c r="D9" s="6"/>
      <c r="E9" s="256">
        <f>SUM(E11:E43)</f>
        <v>44880</v>
      </c>
      <c r="F9" s="296">
        <f t="shared" ref="F9" si="0">SUM(F11:F43)</f>
        <v>29890</v>
      </c>
      <c r="G9" s="364">
        <f>F9/E9*100</f>
        <v>66.599821746880565</v>
      </c>
      <c r="H9" s="7" t="s">
        <v>886</v>
      </c>
      <c r="I9" s="7" t="s">
        <v>886</v>
      </c>
      <c r="J9" s="8" t="s">
        <v>886</v>
      </c>
      <c r="K9" s="256">
        <f>SUM(K11:K42)</f>
        <v>49438</v>
      </c>
      <c r="L9" s="106">
        <f>SUM(L11:L42)</f>
        <v>48651</v>
      </c>
      <c r="M9" s="107">
        <f t="shared" ref="M9:M10" si="1">L9/K9*100</f>
        <v>98.40810712407459</v>
      </c>
      <c r="N9" s="321">
        <f>M9-G9</f>
        <v>31.808285377194025</v>
      </c>
      <c r="O9" s="5"/>
    </row>
    <row r="10" spans="1:20" ht="21" customHeight="1">
      <c r="A10" s="574" t="s">
        <v>50</v>
      </c>
      <c r="B10" s="575"/>
      <c r="C10" s="576"/>
      <c r="D10" s="4"/>
      <c r="E10" s="256">
        <f>SUM(E11:E42)</f>
        <v>43777</v>
      </c>
      <c r="F10" s="296">
        <f t="shared" ref="F10" si="2">SUM(F11:F42)</f>
        <v>29000</v>
      </c>
      <c r="G10" s="364">
        <f t="shared" ref="G10" si="3">F10/E10*100</f>
        <v>66.244831760970371</v>
      </c>
      <c r="H10" s="7" t="s">
        <v>886</v>
      </c>
      <c r="I10" s="7" t="s">
        <v>886</v>
      </c>
      <c r="J10" s="8" t="s">
        <v>886</v>
      </c>
      <c r="K10" s="256">
        <f>SUM(K11:K41)</f>
        <v>45781</v>
      </c>
      <c r="L10" s="256">
        <f>SUM(L11:L41)</f>
        <v>45071</v>
      </c>
      <c r="M10" s="107">
        <f t="shared" si="1"/>
        <v>98.449138288809763</v>
      </c>
      <c r="N10" s="321">
        <f>M10-G10</f>
        <v>32.204306527839393</v>
      </c>
      <c r="O10" s="3"/>
    </row>
    <row r="11" spans="1:20" ht="21.75" customHeight="1">
      <c r="A11" s="12">
        <v>1</v>
      </c>
      <c r="B11" s="572" t="s">
        <v>20</v>
      </c>
      <c r="C11" s="573"/>
      <c r="D11" s="2">
        <v>2019</v>
      </c>
      <c r="E11" s="297">
        <v>1185</v>
      </c>
      <c r="F11" s="108">
        <v>885</v>
      </c>
      <c r="G11" s="365">
        <f>F11/E11*100</f>
        <v>74.683544303797461</v>
      </c>
      <c r="H11" s="474">
        <v>1227</v>
      </c>
      <c r="I11" s="474">
        <v>1193</v>
      </c>
      <c r="J11" s="473">
        <f>I11/H11*100</f>
        <v>97.229013854930727</v>
      </c>
      <c r="K11" s="108">
        <f>1193+44</f>
        <v>1237</v>
      </c>
      <c r="L11" s="408">
        <v>1219</v>
      </c>
      <c r="M11" s="294">
        <f>L11/K11*100</f>
        <v>98.544866612772836</v>
      </c>
      <c r="N11" s="3"/>
      <c r="O11" s="3"/>
    </row>
    <row r="12" spans="1:20" ht="20.25" customHeight="1">
      <c r="A12" s="12">
        <v>2</v>
      </c>
      <c r="B12" s="572" t="s">
        <v>21</v>
      </c>
      <c r="C12" s="573"/>
      <c r="D12" s="2">
        <v>2020</v>
      </c>
      <c r="E12" s="297">
        <v>1093</v>
      </c>
      <c r="F12" s="108">
        <v>924</v>
      </c>
      <c r="G12" s="365">
        <f t="shared" ref="G12:G43" si="4">F12/E12*100</f>
        <v>84.537968892955178</v>
      </c>
      <c r="H12" s="474">
        <v>1201</v>
      </c>
      <c r="I12" s="474">
        <v>1168</v>
      </c>
      <c r="J12" s="473">
        <f t="shared" ref="J12:J19" si="5">I12/H12*100</f>
        <v>97.252289758534545</v>
      </c>
      <c r="K12" s="108">
        <v>1188</v>
      </c>
      <c r="L12" s="408">
        <v>1168</v>
      </c>
      <c r="M12" s="294">
        <f t="shared" ref="M12:M40" si="6">L12/K12*100</f>
        <v>98.316498316498311</v>
      </c>
      <c r="N12" s="3"/>
      <c r="O12" s="3"/>
    </row>
    <row r="13" spans="1:20" ht="21" customHeight="1">
      <c r="A13" s="12">
        <v>3</v>
      </c>
      <c r="B13" s="572" t="s">
        <v>22</v>
      </c>
      <c r="C13" s="573"/>
      <c r="D13" s="2">
        <v>2020</v>
      </c>
      <c r="E13" s="297">
        <v>1303</v>
      </c>
      <c r="F13" s="108">
        <v>1012</v>
      </c>
      <c r="G13" s="365">
        <f t="shared" si="4"/>
        <v>77.666922486569462</v>
      </c>
      <c r="H13" s="474">
        <v>1479</v>
      </c>
      <c r="I13" s="474">
        <v>1461</v>
      </c>
      <c r="J13" s="473">
        <f t="shared" si="5"/>
        <v>98.782961460446245</v>
      </c>
      <c r="K13" s="108">
        <v>1499</v>
      </c>
      <c r="L13" s="408">
        <v>1472</v>
      </c>
      <c r="M13" s="294">
        <f t="shared" si="6"/>
        <v>98.198799199466308</v>
      </c>
      <c r="N13" s="3"/>
      <c r="O13" s="5"/>
    </row>
    <row r="14" spans="1:20" ht="21.75" customHeight="1">
      <c r="A14" s="12">
        <v>4</v>
      </c>
      <c r="B14" s="572" t="s">
        <v>23</v>
      </c>
      <c r="C14" s="573"/>
      <c r="D14" s="2">
        <v>2020</v>
      </c>
      <c r="E14" s="297">
        <v>1075</v>
      </c>
      <c r="F14" s="108">
        <v>580</v>
      </c>
      <c r="G14" s="365">
        <f t="shared" si="4"/>
        <v>53.953488372093027</v>
      </c>
      <c r="H14" s="474">
        <v>1128</v>
      </c>
      <c r="I14" s="474">
        <v>1112</v>
      </c>
      <c r="J14" s="473">
        <f t="shared" si="5"/>
        <v>98.581560283687935</v>
      </c>
      <c r="K14" s="108">
        <v>1140</v>
      </c>
      <c r="L14" s="408">
        <v>1121</v>
      </c>
      <c r="M14" s="294">
        <f t="shared" si="6"/>
        <v>98.333333333333329</v>
      </c>
      <c r="N14" s="3"/>
      <c r="O14" s="3"/>
    </row>
    <row r="15" spans="1:20" ht="20.25" customHeight="1">
      <c r="A15" s="568">
        <v>5</v>
      </c>
      <c r="B15" s="583" t="s">
        <v>24</v>
      </c>
      <c r="C15" s="10" t="s">
        <v>24</v>
      </c>
      <c r="D15" s="558">
        <v>2020</v>
      </c>
      <c r="E15" s="297">
        <v>1164</v>
      </c>
      <c r="F15" s="108">
        <v>900</v>
      </c>
      <c r="G15" s="365">
        <f t="shared" si="4"/>
        <v>77.319587628865989</v>
      </c>
      <c r="H15" s="653">
        <v>1897</v>
      </c>
      <c r="I15" s="653">
        <v>1797</v>
      </c>
      <c r="J15" s="655">
        <f t="shared" si="5"/>
        <v>94.728518713758575</v>
      </c>
      <c r="K15" s="657">
        <v>1901</v>
      </c>
      <c r="L15" s="661">
        <v>1883</v>
      </c>
      <c r="M15" s="659">
        <f t="shared" si="6"/>
        <v>99.053129931614933</v>
      </c>
      <c r="N15" s="3"/>
      <c r="O15" s="3"/>
    </row>
    <row r="16" spans="1:20" ht="20.25" customHeight="1">
      <c r="A16" s="569"/>
      <c r="B16" s="584"/>
      <c r="C16" s="10" t="s">
        <v>312</v>
      </c>
      <c r="D16" s="559"/>
      <c r="E16" s="297">
        <v>620</v>
      </c>
      <c r="F16" s="108">
        <v>438</v>
      </c>
      <c r="G16" s="365">
        <f t="shared" si="4"/>
        <v>70.645161290322577</v>
      </c>
      <c r="H16" s="654"/>
      <c r="I16" s="654"/>
      <c r="J16" s="656"/>
      <c r="K16" s="658"/>
      <c r="L16" s="662"/>
      <c r="M16" s="660"/>
      <c r="N16" s="3"/>
      <c r="O16" s="3"/>
    </row>
    <row r="17" spans="1:15" ht="20.25" customHeight="1">
      <c r="A17" s="12">
        <v>6</v>
      </c>
      <c r="B17" s="572" t="s">
        <v>25</v>
      </c>
      <c r="C17" s="573"/>
      <c r="D17" s="2">
        <v>2020</v>
      </c>
      <c r="E17" s="297">
        <v>951</v>
      </c>
      <c r="F17" s="108">
        <v>803</v>
      </c>
      <c r="G17" s="365">
        <f t="shared" si="4"/>
        <v>84.43743427970557</v>
      </c>
      <c r="H17" s="474">
        <v>1101</v>
      </c>
      <c r="I17" s="474">
        <v>1078</v>
      </c>
      <c r="J17" s="473">
        <f t="shared" si="5"/>
        <v>97.910990009082653</v>
      </c>
      <c r="K17" s="108">
        <v>1107</v>
      </c>
      <c r="L17" s="408">
        <v>1087</v>
      </c>
      <c r="M17" s="294">
        <f t="shared" si="6"/>
        <v>98.193315266485996</v>
      </c>
      <c r="N17" s="3"/>
      <c r="O17" s="3"/>
    </row>
    <row r="18" spans="1:15" ht="21" customHeight="1">
      <c r="A18" s="12">
        <v>7</v>
      </c>
      <c r="B18" s="572" t="s">
        <v>26</v>
      </c>
      <c r="C18" s="573"/>
      <c r="D18" s="2">
        <v>2015</v>
      </c>
      <c r="E18" s="297">
        <v>1265</v>
      </c>
      <c r="F18" s="108">
        <v>1282</v>
      </c>
      <c r="G18" s="365">
        <f t="shared" si="4"/>
        <v>101.34387351778655</v>
      </c>
      <c r="H18" s="474">
        <v>1331</v>
      </c>
      <c r="I18" s="474">
        <v>1012</v>
      </c>
      <c r="J18" s="473">
        <f>I18/H18*100</f>
        <v>76.033057851239676</v>
      </c>
      <c r="K18" s="108">
        <v>1326</v>
      </c>
      <c r="L18" s="408">
        <v>1299</v>
      </c>
      <c r="M18" s="294">
        <f t="shared" si="6"/>
        <v>97.963800904977376</v>
      </c>
      <c r="N18" s="3"/>
      <c r="O18" s="3"/>
    </row>
    <row r="19" spans="1:15" ht="20.25" customHeight="1">
      <c r="A19" s="568">
        <v>8</v>
      </c>
      <c r="B19" s="583" t="s">
        <v>27</v>
      </c>
      <c r="C19" s="10" t="s">
        <v>313</v>
      </c>
      <c r="D19" s="558">
        <v>2020</v>
      </c>
      <c r="E19" s="297">
        <v>1692</v>
      </c>
      <c r="F19" s="108">
        <v>859</v>
      </c>
      <c r="G19" s="365">
        <f t="shared" si="4"/>
        <v>50.76832151300237</v>
      </c>
      <c r="H19" s="653">
        <v>2512</v>
      </c>
      <c r="I19" s="653">
        <v>2489</v>
      </c>
      <c r="J19" s="655">
        <f t="shared" si="5"/>
        <v>99.084394904458591</v>
      </c>
      <c r="K19" s="657">
        <f>1501+1063</f>
        <v>2564</v>
      </c>
      <c r="L19" s="661">
        <v>2516</v>
      </c>
      <c r="M19" s="659">
        <f t="shared" si="6"/>
        <v>98.127925117004679</v>
      </c>
      <c r="N19" s="3"/>
      <c r="O19" s="3"/>
    </row>
    <row r="20" spans="1:15" ht="22.5" customHeight="1">
      <c r="A20" s="569"/>
      <c r="B20" s="584"/>
      <c r="C20" s="10" t="s">
        <v>314</v>
      </c>
      <c r="D20" s="559"/>
      <c r="E20" s="297">
        <v>827</v>
      </c>
      <c r="F20" s="108">
        <v>536</v>
      </c>
      <c r="G20" s="365">
        <f t="shared" si="4"/>
        <v>64.812575574365169</v>
      </c>
      <c r="H20" s="654"/>
      <c r="I20" s="654"/>
      <c r="J20" s="656"/>
      <c r="K20" s="658"/>
      <c r="L20" s="662"/>
      <c r="M20" s="660"/>
      <c r="N20" s="3"/>
      <c r="O20" s="3"/>
    </row>
    <row r="21" spans="1:15" ht="21" customHeight="1">
      <c r="A21" s="12">
        <v>9</v>
      </c>
      <c r="B21" s="572" t="s">
        <v>28</v>
      </c>
      <c r="C21" s="573"/>
      <c r="D21" s="2">
        <v>2017</v>
      </c>
      <c r="E21" s="297">
        <v>1400</v>
      </c>
      <c r="F21" s="108">
        <v>1330</v>
      </c>
      <c r="G21" s="365">
        <f t="shared" si="4"/>
        <v>95</v>
      </c>
      <c r="H21" s="475">
        <v>1620</v>
      </c>
      <c r="I21" s="475">
        <v>1620</v>
      </c>
      <c r="J21" s="473">
        <f>I21/H21*100</f>
        <v>100</v>
      </c>
      <c r="K21" s="108">
        <v>1507</v>
      </c>
      <c r="L21" s="408">
        <v>1478</v>
      </c>
      <c r="M21" s="294">
        <f t="shared" si="6"/>
        <v>98.075646980756474</v>
      </c>
      <c r="N21" s="3"/>
      <c r="O21" s="3"/>
    </row>
    <row r="22" spans="1:15" ht="19.5" customHeight="1">
      <c r="A22" s="12">
        <v>10</v>
      </c>
      <c r="B22" s="572" t="s">
        <v>29</v>
      </c>
      <c r="C22" s="573"/>
      <c r="D22" s="2">
        <v>2014</v>
      </c>
      <c r="E22" s="297">
        <v>1535</v>
      </c>
      <c r="F22" s="108">
        <v>1148</v>
      </c>
      <c r="G22" s="365">
        <f t="shared" si="4"/>
        <v>74.788273615635177</v>
      </c>
      <c r="H22" s="476">
        <v>1548</v>
      </c>
      <c r="I22" s="476">
        <v>1538</v>
      </c>
      <c r="J22" s="473">
        <f t="shared" ref="J22:J40" si="7">I22/H22*100</f>
        <v>99.354005167958661</v>
      </c>
      <c r="K22" s="108">
        <v>1703</v>
      </c>
      <c r="L22" s="408">
        <v>1703</v>
      </c>
      <c r="M22" s="294">
        <f t="shared" si="6"/>
        <v>100</v>
      </c>
      <c r="N22" s="3"/>
      <c r="O22" s="3"/>
    </row>
    <row r="23" spans="1:15" ht="21" customHeight="1">
      <c r="A23" s="12">
        <v>11</v>
      </c>
      <c r="B23" s="572" t="s">
        <v>30</v>
      </c>
      <c r="C23" s="573"/>
      <c r="D23" s="2">
        <v>2019</v>
      </c>
      <c r="E23" s="297">
        <v>1469</v>
      </c>
      <c r="F23" s="108">
        <v>921</v>
      </c>
      <c r="G23" s="365">
        <f t="shared" si="4"/>
        <v>62.695711368277742</v>
      </c>
      <c r="H23" s="474">
        <v>1676</v>
      </c>
      <c r="I23" s="474">
        <v>1645</v>
      </c>
      <c r="J23" s="473">
        <f t="shared" si="7"/>
        <v>98.150357995226727</v>
      </c>
      <c r="K23" s="108">
        <v>1715</v>
      </c>
      <c r="L23" s="408">
        <v>1681</v>
      </c>
      <c r="M23" s="294">
        <f t="shared" si="6"/>
        <v>98.017492711370252</v>
      </c>
      <c r="N23" s="3"/>
      <c r="O23" s="3"/>
    </row>
    <row r="24" spans="1:15" ht="19.5" customHeight="1">
      <c r="A24" s="12">
        <v>12</v>
      </c>
      <c r="B24" s="572" t="s">
        <v>31</v>
      </c>
      <c r="C24" s="573"/>
      <c r="D24" s="2">
        <v>2015</v>
      </c>
      <c r="E24" s="297">
        <v>1484</v>
      </c>
      <c r="F24" s="108">
        <v>900</v>
      </c>
      <c r="G24" s="365">
        <f t="shared" si="4"/>
        <v>60.646900269541781</v>
      </c>
      <c r="H24" s="475">
        <v>1489</v>
      </c>
      <c r="I24" s="475">
        <v>1321</v>
      </c>
      <c r="J24" s="473">
        <f t="shared" si="7"/>
        <v>88.717259905977158</v>
      </c>
      <c r="K24" s="108">
        <v>1565</v>
      </c>
      <c r="L24" s="408">
        <v>1535</v>
      </c>
      <c r="M24" s="294">
        <f t="shared" si="6"/>
        <v>98.08306709265176</v>
      </c>
      <c r="N24" s="3"/>
      <c r="O24" s="3"/>
    </row>
    <row r="25" spans="1:15" ht="21" customHeight="1">
      <c r="A25" s="12">
        <v>13</v>
      </c>
      <c r="B25" s="572" t="s">
        <v>32</v>
      </c>
      <c r="C25" s="573"/>
      <c r="D25" s="2">
        <v>2016</v>
      </c>
      <c r="E25" s="297">
        <v>1362</v>
      </c>
      <c r="F25" s="108">
        <v>1117</v>
      </c>
      <c r="G25" s="365">
        <f t="shared" si="4"/>
        <v>82.011747430249642</v>
      </c>
      <c r="H25" s="475">
        <v>1274</v>
      </c>
      <c r="I25" s="475">
        <v>1223</v>
      </c>
      <c r="J25" s="473">
        <f t="shared" si="7"/>
        <v>95.996860282574573</v>
      </c>
      <c r="K25" s="108">
        <v>1185</v>
      </c>
      <c r="L25" s="408">
        <v>1164</v>
      </c>
      <c r="M25" s="294">
        <f t="shared" si="6"/>
        <v>98.22784810126582</v>
      </c>
    </row>
    <row r="26" spans="1:15" ht="19.5" customHeight="1">
      <c r="A26" s="12">
        <v>14</v>
      </c>
      <c r="B26" s="572" t="s">
        <v>33</v>
      </c>
      <c r="C26" s="573"/>
      <c r="D26" s="2">
        <v>2017</v>
      </c>
      <c r="E26" s="297">
        <v>1579</v>
      </c>
      <c r="F26" s="108">
        <v>1145</v>
      </c>
      <c r="G26" s="365">
        <f t="shared" si="4"/>
        <v>72.514249525015828</v>
      </c>
      <c r="H26" s="475">
        <v>1501</v>
      </c>
      <c r="I26" s="475">
        <v>1465</v>
      </c>
      <c r="J26" s="473">
        <f t="shared" si="7"/>
        <v>97.601598934043977</v>
      </c>
      <c r="K26" s="108">
        <v>1519</v>
      </c>
      <c r="L26" s="408">
        <v>1519</v>
      </c>
      <c r="M26" s="294">
        <f t="shared" si="6"/>
        <v>100</v>
      </c>
    </row>
    <row r="27" spans="1:15" ht="21" customHeight="1">
      <c r="A27" s="12">
        <v>15</v>
      </c>
      <c r="B27" s="572" t="s">
        <v>34</v>
      </c>
      <c r="C27" s="573"/>
      <c r="D27" s="2">
        <v>2017</v>
      </c>
      <c r="E27" s="297">
        <v>1906</v>
      </c>
      <c r="F27" s="108">
        <v>1090</v>
      </c>
      <c r="G27" s="365">
        <f t="shared" si="4"/>
        <v>57.187827911857291</v>
      </c>
      <c r="H27" s="474">
        <v>1322</v>
      </c>
      <c r="I27" s="474">
        <f>0.994*H27</f>
        <v>1314.068</v>
      </c>
      <c r="J27" s="473">
        <f t="shared" si="7"/>
        <v>99.4</v>
      </c>
      <c r="K27" s="108">
        <v>2072</v>
      </c>
      <c r="L27" s="408">
        <v>2072</v>
      </c>
      <c r="M27" s="294">
        <f t="shared" si="6"/>
        <v>100</v>
      </c>
      <c r="N27" s="3"/>
      <c r="O27" s="3"/>
    </row>
    <row r="28" spans="1:15" ht="19.5" customHeight="1">
      <c r="A28" s="12">
        <v>16</v>
      </c>
      <c r="B28" s="572" t="s">
        <v>35</v>
      </c>
      <c r="C28" s="573"/>
      <c r="D28" s="2">
        <v>2016</v>
      </c>
      <c r="E28" s="298">
        <v>2941</v>
      </c>
      <c r="F28" s="109">
        <v>1523</v>
      </c>
      <c r="G28" s="365">
        <f t="shared" si="4"/>
        <v>51.785107106426388</v>
      </c>
      <c r="H28" s="477">
        <v>2986</v>
      </c>
      <c r="I28" s="477">
        <v>2845</v>
      </c>
      <c r="J28" s="473">
        <f t="shared" si="7"/>
        <v>95.277963831212318</v>
      </c>
      <c r="K28" s="123">
        <v>3315</v>
      </c>
      <c r="L28" s="408">
        <v>3254</v>
      </c>
      <c r="M28" s="294">
        <f t="shared" si="6"/>
        <v>98.159879336349917</v>
      </c>
      <c r="N28" s="3"/>
      <c r="O28" s="3"/>
    </row>
    <row r="29" spans="1:15" ht="19.5" customHeight="1">
      <c r="A29" s="12">
        <v>17</v>
      </c>
      <c r="B29" s="572" t="s">
        <v>36</v>
      </c>
      <c r="C29" s="573"/>
      <c r="D29" s="2">
        <v>2019</v>
      </c>
      <c r="E29" s="297">
        <v>1264</v>
      </c>
      <c r="F29" s="108">
        <v>1112</v>
      </c>
      <c r="G29" s="365">
        <f t="shared" si="4"/>
        <v>87.974683544303801</v>
      </c>
      <c r="H29" s="474">
        <v>1322</v>
      </c>
      <c r="I29" s="474">
        <v>1302</v>
      </c>
      <c r="J29" s="473">
        <f t="shared" si="7"/>
        <v>98.487140695915272</v>
      </c>
      <c r="K29" s="108">
        <v>1382</v>
      </c>
      <c r="L29" s="408">
        <v>1354</v>
      </c>
      <c r="M29" s="294">
        <f t="shared" si="6"/>
        <v>97.9739507959479</v>
      </c>
      <c r="N29" s="3"/>
      <c r="O29" s="3"/>
    </row>
    <row r="30" spans="1:15" ht="20.25" customHeight="1">
      <c r="A30" s="12">
        <v>18</v>
      </c>
      <c r="B30" s="572" t="s">
        <v>37</v>
      </c>
      <c r="C30" s="573"/>
      <c r="D30" s="2">
        <v>2020</v>
      </c>
      <c r="E30" s="297">
        <v>1676</v>
      </c>
      <c r="F30" s="108">
        <v>1598</v>
      </c>
      <c r="G30" s="365">
        <f t="shared" si="4"/>
        <v>95.346062052505971</v>
      </c>
      <c r="H30" s="474">
        <v>1744</v>
      </c>
      <c r="I30" s="474">
        <v>1717</v>
      </c>
      <c r="J30" s="473">
        <f t="shared" si="7"/>
        <v>98.451834862385326</v>
      </c>
      <c r="K30" s="108">
        <v>1744</v>
      </c>
      <c r="L30" s="408">
        <v>1715</v>
      </c>
      <c r="M30" s="294">
        <f t="shared" si="6"/>
        <v>98.337155963302749</v>
      </c>
      <c r="N30" s="3"/>
      <c r="O30" s="3"/>
    </row>
    <row r="31" spans="1:15" ht="20.25" customHeight="1">
      <c r="A31" s="12">
        <v>19</v>
      </c>
      <c r="B31" s="572" t="s">
        <v>38</v>
      </c>
      <c r="C31" s="573"/>
      <c r="D31" s="2">
        <v>2020</v>
      </c>
      <c r="E31" s="297">
        <v>2305</v>
      </c>
      <c r="F31" s="108">
        <v>675</v>
      </c>
      <c r="G31" s="365">
        <f t="shared" si="4"/>
        <v>29.284164859002171</v>
      </c>
      <c r="H31" s="474">
        <v>2648</v>
      </c>
      <c r="I31" s="474">
        <v>2603</v>
      </c>
      <c r="J31" s="473">
        <f t="shared" si="7"/>
        <v>98.300604229607245</v>
      </c>
      <c r="K31" s="108">
        <v>2657</v>
      </c>
      <c r="L31" s="408">
        <v>2606</v>
      </c>
      <c r="M31" s="294">
        <f t="shared" si="6"/>
        <v>98.080541964621759</v>
      </c>
    </row>
    <row r="32" spans="1:15" ht="20.25" customHeight="1">
      <c r="A32" s="12">
        <v>20</v>
      </c>
      <c r="B32" s="572" t="s">
        <v>39</v>
      </c>
      <c r="C32" s="573"/>
      <c r="D32" s="2">
        <v>2020</v>
      </c>
      <c r="E32" s="297">
        <v>1610</v>
      </c>
      <c r="F32" s="108">
        <v>896</v>
      </c>
      <c r="G32" s="365">
        <f t="shared" si="4"/>
        <v>55.652173913043477</v>
      </c>
      <c r="H32" s="474">
        <v>1850</v>
      </c>
      <c r="I32" s="474">
        <v>1823</v>
      </c>
      <c r="J32" s="473">
        <f t="shared" si="7"/>
        <v>98.540540540540547</v>
      </c>
      <c r="K32" s="108">
        <v>1948</v>
      </c>
      <c r="L32" s="408">
        <v>1910</v>
      </c>
      <c r="M32" s="294">
        <f t="shared" si="6"/>
        <v>98.049281314168383</v>
      </c>
    </row>
    <row r="33" spans="1:13" ht="21" customHeight="1">
      <c r="A33" s="12">
        <v>21</v>
      </c>
      <c r="B33" s="572" t="s">
        <v>40</v>
      </c>
      <c r="C33" s="573"/>
      <c r="D33" s="2">
        <v>2019</v>
      </c>
      <c r="E33" s="297">
        <v>966</v>
      </c>
      <c r="F33" s="108">
        <v>601</v>
      </c>
      <c r="G33" s="365">
        <f t="shared" si="4"/>
        <v>62.215320910973084</v>
      </c>
      <c r="H33" s="475">
        <v>1108</v>
      </c>
      <c r="I33" s="475">
        <v>1085</v>
      </c>
      <c r="J33" s="473">
        <f t="shared" si="7"/>
        <v>97.924187725631768</v>
      </c>
      <c r="K33" s="108">
        <v>1153</v>
      </c>
      <c r="L33" s="408">
        <v>1133</v>
      </c>
      <c r="M33" s="294">
        <f t="shared" si="6"/>
        <v>98.265394622723335</v>
      </c>
    </row>
    <row r="34" spans="1:13" ht="20.25" customHeight="1">
      <c r="A34" s="12">
        <v>22</v>
      </c>
      <c r="B34" s="572" t="s">
        <v>41</v>
      </c>
      <c r="C34" s="573"/>
      <c r="D34" s="2">
        <v>2018</v>
      </c>
      <c r="E34" s="297">
        <v>1070</v>
      </c>
      <c r="F34" s="108">
        <v>597</v>
      </c>
      <c r="G34" s="365">
        <f t="shared" si="4"/>
        <v>55.794392523364486</v>
      </c>
      <c r="H34" s="474">
        <v>1172</v>
      </c>
      <c r="I34" s="474">
        <v>1148</v>
      </c>
      <c r="J34" s="473">
        <f t="shared" si="7"/>
        <v>97.952218430034137</v>
      </c>
      <c r="K34" s="108">
        <v>1172</v>
      </c>
      <c r="L34" s="408">
        <v>1150</v>
      </c>
      <c r="M34" s="294">
        <f t="shared" si="6"/>
        <v>98.122866894197955</v>
      </c>
    </row>
    <row r="35" spans="1:13" ht="21" customHeight="1">
      <c r="A35" s="12">
        <v>23</v>
      </c>
      <c r="B35" s="572" t="s">
        <v>42</v>
      </c>
      <c r="C35" s="573"/>
      <c r="D35" s="2">
        <v>2020</v>
      </c>
      <c r="E35" s="297">
        <v>1423</v>
      </c>
      <c r="F35" s="108">
        <v>918</v>
      </c>
      <c r="G35" s="365">
        <f t="shared" si="4"/>
        <v>64.511595221363322</v>
      </c>
      <c r="H35" s="474">
        <v>1599</v>
      </c>
      <c r="I35" s="474">
        <v>1599</v>
      </c>
      <c r="J35" s="473">
        <f t="shared" si="7"/>
        <v>100</v>
      </c>
      <c r="K35" s="108">
        <v>1601</v>
      </c>
      <c r="L35" s="408">
        <v>1569</v>
      </c>
      <c r="M35" s="294">
        <f t="shared" si="6"/>
        <v>98.001249219237977</v>
      </c>
    </row>
    <row r="36" spans="1:13" ht="21" customHeight="1">
      <c r="A36" s="12">
        <v>24</v>
      </c>
      <c r="B36" s="572" t="s">
        <v>43</v>
      </c>
      <c r="C36" s="573"/>
      <c r="D36" s="2">
        <v>2013</v>
      </c>
      <c r="E36" s="299">
        <v>1147</v>
      </c>
      <c r="F36" s="295">
        <v>742</v>
      </c>
      <c r="G36" s="365">
        <f t="shared" si="4"/>
        <v>64.69049694856146</v>
      </c>
      <c r="H36" s="478">
        <v>1548</v>
      </c>
      <c r="I36" s="478">
        <v>1336</v>
      </c>
      <c r="J36" s="473">
        <f t="shared" si="7"/>
        <v>86.304909560723516</v>
      </c>
      <c r="K36" s="295">
        <v>1229</v>
      </c>
      <c r="L36" s="408">
        <v>1229</v>
      </c>
      <c r="M36" s="294">
        <f t="shared" si="6"/>
        <v>100</v>
      </c>
    </row>
    <row r="37" spans="1:13" ht="21.75" customHeight="1">
      <c r="A37" s="12">
        <v>25</v>
      </c>
      <c r="B37" s="572" t="s">
        <v>44</v>
      </c>
      <c r="C37" s="573"/>
      <c r="D37" s="2">
        <v>2020</v>
      </c>
      <c r="E37" s="297">
        <v>1054</v>
      </c>
      <c r="F37" s="108">
        <v>696</v>
      </c>
      <c r="G37" s="365">
        <f t="shared" si="4"/>
        <v>66.034155597722972</v>
      </c>
      <c r="H37" s="474">
        <v>1125</v>
      </c>
      <c r="I37" s="474">
        <v>1113</v>
      </c>
      <c r="J37" s="473">
        <f t="shared" si="7"/>
        <v>98.933333333333323</v>
      </c>
      <c r="K37" s="108">
        <v>1156</v>
      </c>
      <c r="L37" s="408">
        <v>1137</v>
      </c>
      <c r="M37" s="294">
        <f t="shared" si="6"/>
        <v>98.356401384083043</v>
      </c>
    </row>
    <row r="38" spans="1:13" ht="21" customHeight="1">
      <c r="A38" s="12">
        <v>26</v>
      </c>
      <c r="B38" s="572" t="s">
        <v>45</v>
      </c>
      <c r="C38" s="573"/>
      <c r="D38" s="2">
        <v>2016</v>
      </c>
      <c r="E38" s="297">
        <v>1418</v>
      </c>
      <c r="F38" s="108">
        <v>784</v>
      </c>
      <c r="G38" s="365">
        <f t="shared" si="4"/>
        <v>55.289139633286325</v>
      </c>
      <c r="H38" s="475">
        <v>1524</v>
      </c>
      <c r="I38" s="475">
        <v>1428</v>
      </c>
      <c r="J38" s="473">
        <f t="shared" si="7"/>
        <v>93.7007874015748</v>
      </c>
      <c r="K38" s="108">
        <v>1744</v>
      </c>
      <c r="L38" s="408">
        <v>1709</v>
      </c>
      <c r="M38" s="294">
        <f t="shared" si="6"/>
        <v>97.993119266055047</v>
      </c>
    </row>
    <row r="39" spans="1:13" ht="21" customHeight="1">
      <c r="A39" s="12">
        <v>27</v>
      </c>
      <c r="B39" s="642" t="s">
        <v>46</v>
      </c>
      <c r="C39" s="642"/>
      <c r="D39" s="2">
        <v>2013</v>
      </c>
      <c r="E39" s="297">
        <v>1227</v>
      </c>
      <c r="F39" s="108">
        <v>1010</v>
      </c>
      <c r="G39" s="365">
        <f t="shared" si="4"/>
        <v>82.31458842705787</v>
      </c>
      <c r="H39" s="475">
        <v>1232</v>
      </c>
      <c r="I39" s="475">
        <v>1195</v>
      </c>
      <c r="J39" s="473">
        <f t="shared" si="7"/>
        <v>96.996753246753244</v>
      </c>
      <c r="K39" s="108">
        <v>1258</v>
      </c>
      <c r="L39" s="408">
        <v>1234</v>
      </c>
      <c r="M39" s="294">
        <f t="shared" si="6"/>
        <v>98.09220985691573</v>
      </c>
    </row>
    <row r="40" spans="1:13" ht="20.25" customHeight="1">
      <c r="A40" s="568">
        <v>28</v>
      </c>
      <c r="B40" s="643" t="s">
        <v>47</v>
      </c>
      <c r="C40" s="10" t="s">
        <v>47</v>
      </c>
      <c r="D40" s="558">
        <v>2020</v>
      </c>
      <c r="E40" s="300">
        <v>830</v>
      </c>
      <c r="F40" s="255">
        <v>784</v>
      </c>
      <c r="G40" s="365">
        <f t="shared" si="4"/>
        <v>94.4578313253012</v>
      </c>
      <c r="H40" s="653">
        <v>2121</v>
      </c>
      <c r="I40" s="653">
        <v>2084</v>
      </c>
      <c r="J40" s="655">
        <f t="shared" si="7"/>
        <v>98.255539839698258</v>
      </c>
      <c r="K40" s="657">
        <v>2194</v>
      </c>
      <c r="L40" s="661">
        <v>2154</v>
      </c>
      <c r="M40" s="659">
        <f t="shared" si="6"/>
        <v>98.17684594348222</v>
      </c>
    </row>
    <row r="41" spans="1:13" ht="21.75" customHeight="1">
      <c r="A41" s="569"/>
      <c r="B41" s="643"/>
      <c r="C41" s="10" t="s">
        <v>315</v>
      </c>
      <c r="D41" s="559"/>
      <c r="E41" s="300">
        <v>1232</v>
      </c>
      <c r="F41" s="255">
        <v>384</v>
      </c>
      <c r="G41" s="365">
        <f t="shared" si="4"/>
        <v>31.168831168831169</v>
      </c>
      <c r="H41" s="654"/>
      <c r="I41" s="654"/>
      <c r="J41" s="656"/>
      <c r="K41" s="658"/>
      <c r="L41" s="662"/>
      <c r="M41" s="660"/>
    </row>
    <row r="42" spans="1:13" ht="21" customHeight="1">
      <c r="A42" s="568">
        <v>29</v>
      </c>
      <c r="B42" s="641" t="s">
        <v>48</v>
      </c>
      <c r="C42" s="11" t="s">
        <v>316</v>
      </c>
      <c r="D42" s="558">
        <v>2014</v>
      </c>
      <c r="E42" s="300">
        <v>1704</v>
      </c>
      <c r="F42" s="255">
        <v>810</v>
      </c>
      <c r="G42" s="365">
        <f t="shared" si="4"/>
        <v>47.535211267605632</v>
      </c>
      <c r="H42" s="479">
        <v>2510</v>
      </c>
      <c r="I42" s="479">
        <v>2414</v>
      </c>
      <c r="J42" s="473">
        <f>I42/H42*100</f>
        <v>96.17529880478088</v>
      </c>
      <c r="K42" s="657">
        <v>3657</v>
      </c>
      <c r="L42" s="657">
        <f>3500+80</f>
        <v>3580</v>
      </c>
      <c r="M42" s="659">
        <f>L42/K42*100</f>
        <v>97.89444900191414</v>
      </c>
    </row>
    <row r="43" spans="1:13" ht="21.75" customHeight="1">
      <c r="A43" s="569"/>
      <c r="B43" s="641"/>
      <c r="C43" s="9" t="s">
        <v>317</v>
      </c>
      <c r="D43" s="559"/>
      <c r="E43" s="300">
        <v>1103</v>
      </c>
      <c r="F43" s="255">
        <v>890</v>
      </c>
      <c r="G43" s="365">
        <f t="shared" si="4"/>
        <v>80.689029918404358</v>
      </c>
      <c r="H43" s="2"/>
      <c r="I43" s="2"/>
      <c r="J43" s="2"/>
      <c r="K43" s="658"/>
      <c r="L43" s="658"/>
      <c r="M43" s="660"/>
    </row>
  </sheetData>
  <mergeCells count="79">
    <mergeCell ref="D42:D43"/>
    <mergeCell ref="A42:A43"/>
    <mergeCell ref="B42:B43"/>
    <mergeCell ref="B36:C36"/>
    <mergeCell ref="B37:C37"/>
    <mergeCell ref="B38:C38"/>
    <mergeCell ref="B39:C39"/>
    <mergeCell ref="A40:A41"/>
    <mergeCell ref="B40:B41"/>
    <mergeCell ref="D40:D41"/>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A15:A16"/>
    <mergeCell ref="B15:B16"/>
    <mergeCell ref="B17:C17"/>
    <mergeCell ref="B18:C18"/>
    <mergeCell ref="A19:A20"/>
    <mergeCell ref="B19:B20"/>
    <mergeCell ref="A10:C10"/>
    <mergeCell ref="B11:C11"/>
    <mergeCell ref="B12:C12"/>
    <mergeCell ref="B13:C13"/>
    <mergeCell ref="B14:C14"/>
    <mergeCell ref="A9:C9"/>
    <mergeCell ref="A1:B1"/>
    <mergeCell ref="A3:M3"/>
    <mergeCell ref="A4:M4"/>
    <mergeCell ref="A2:M2"/>
    <mergeCell ref="E6:G6"/>
    <mergeCell ref="H6:J6"/>
    <mergeCell ref="K6:M6"/>
    <mergeCell ref="A6:A8"/>
    <mergeCell ref="B6:C8"/>
    <mergeCell ref="F7:F8"/>
    <mergeCell ref="G7:G8"/>
    <mergeCell ref="H7:H8"/>
    <mergeCell ref="K7:K8"/>
    <mergeCell ref="L7:L8"/>
    <mergeCell ref="M7:M8"/>
    <mergeCell ref="I7:I8"/>
    <mergeCell ref="J7:J8"/>
    <mergeCell ref="D6:D8"/>
    <mergeCell ref="E7:E8"/>
    <mergeCell ref="H15:H16"/>
    <mergeCell ref="I15:I16"/>
    <mergeCell ref="J15:J16"/>
    <mergeCell ref="H19:H20"/>
    <mergeCell ref="I19:I20"/>
    <mergeCell ref="J19:J20"/>
    <mergeCell ref="K19:K20"/>
    <mergeCell ref="D15:D16"/>
    <mergeCell ref="D19:D20"/>
    <mergeCell ref="L42:L43"/>
    <mergeCell ref="M42:M43"/>
    <mergeCell ref="K15:K16"/>
    <mergeCell ref="L15:L16"/>
    <mergeCell ref="L19:L20"/>
    <mergeCell ref="L40:L41"/>
    <mergeCell ref="M19:M20"/>
    <mergeCell ref="M15:M16"/>
    <mergeCell ref="M40:M41"/>
    <mergeCell ref="H40:H41"/>
    <mergeCell ref="I40:I41"/>
    <mergeCell ref="J40:J41"/>
    <mergeCell ref="K40:K41"/>
    <mergeCell ref="K42:K43"/>
  </mergeCells>
  <pageMargins left="0.7" right="0.2" top="0.5" bottom="0.5" header="0.3" footer="0.3"/>
  <pageSetup paperSize="9"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D9C771138BD8499F295DA9EFA7D48F" ma:contentTypeVersion="0" ma:contentTypeDescription="Create a new document." ma:contentTypeScope="" ma:versionID="a9d838aec2cda2fcf5a869236c1284bb">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80E1C9-91B4-46C9-AE3A-31943BCCC071}"/>
</file>

<file path=customXml/itemProps2.xml><?xml version="1.0" encoding="utf-8"?>
<ds:datastoreItem xmlns:ds="http://schemas.openxmlformats.org/officeDocument/2006/customXml" ds:itemID="{E4C7F32E-E706-4A05-A0A6-DCFAEF28C4FE}"/>
</file>

<file path=customXml/itemProps3.xml><?xml version="1.0" encoding="utf-8"?>
<ds:datastoreItem xmlns:ds="http://schemas.openxmlformats.org/officeDocument/2006/customXml" ds:itemID="{7523A730-46A5-4FB5-B59B-EADA1FB6DB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TC huyện NTM</vt:lpstr>
      <vt:lpstr>P.LĐ1</vt:lpstr>
      <vt:lpstr>P.LĐ2</vt:lpstr>
      <vt:lpstr>P.LĐ3</vt:lpstr>
      <vt:lpstr>P.GD&amp;ĐT1</vt:lpstr>
      <vt:lpstr>P.GD&amp;ĐT2</vt:lpstr>
      <vt:lpstr>BHYT</vt:lpstr>
      <vt:lpstr>Trung tâm Y tế</vt:lpstr>
      <vt:lpstr>PNN1</vt:lpstr>
      <vt:lpstr>PNN2</vt:lpstr>
      <vt:lpstr>P.TNMT</vt:lpstr>
      <vt:lpstr>P.TNMT2</vt:lpstr>
      <vt:lpstr>P.TNMT3</vt:lpstr>
      <vt:lpstr>Biểu xã NTM</vt:lpstr>
      <vt:lpstr>P.NN3</vt:lpstr>
      <vt:lpstr>P.NN5</vt:lpstr>
      <vt:lpstr>P.NN4</vt:lpstr>
      <vt:lpstr>CCTK</vt:lpstr>
      <vt:lpstr>P.KTHT</vt:lpstr>
      <vt:lpstr>P.NN6</vt:lpstr>
      <vt:lpstr>P.NN7</vt:lpstr>
      <vt:lpstr>P.NN8</vt:lpstr>
      <vt:lpstr>Thủy sản</vt:lpstr>
      <vt:lpstr>MH kiểu mẫu</vt:lpstr>
      <vt:lpstr>Vùng hh</vt:lpstr>
      <vt:lpstr>NTM</vt:lpstr>
      <vt:lpstr>PGD&amp;ĐT</vt:lpstr>
      <vt:lpstr>PGD</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2021-10-21T03:54:08Z</cp:lastPrinted>
  <dcterms:created xsi:type="dcterms:W3CDTF">2019-06-03T03:16:01Z</dcterms:created>
  <dcterms:modified xsi:type="dcterms:W3CDTF">2021-10-21T04:06:41Z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0x010100DAD9C771138BD8499F295DA9EFA7D48F</vt:lpwstr>
  </property>
</Properties>
</file>